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Tatiana\Fiscal de Contratos\WebTrip\Portal da Transparência_2014\"/>
    </mc:Choice>
  </mc:AlternateContent>
  <bookViews>
    <workbookView xWindow="0" yWindow="0" windowWidth="24000" windowHeight="9735" activeTab="8"/>
  </bookViews>
  <sheets>
    <sheet name="JANEIRO_14" sheetId="18" r:id="rId1"/>
    <sheet name="FEVEREIRO_14" sheetId="19" r:id="rId2"/>
    <sheet name="MARÇO_14" sheetId="20" r:id="rId3"/>
    <sheet name="ABRIL_14" sheetId="21" r:id="rId4"/>
    <sheet name="MAIO_14" sheetId="22" r:id="rId5"/>
    <sheet name="JUNHO_14" sheetId="23" r:id="rId6"/>
    <sheet name="JULHO_14" sheetId="24" r:id="rId7"/>
    <sheet name="AGOSTO_14" sheetId="25" r:id="rId8"/>
    <sheet name="SETEMBRO_14" sheetId="26" r:id="rId9"/>
    <sheet name="OUTUBRO_14" sheetId="27" r:id="rId10"/>
    <sheet name="NOVEMBRO_14" sheetId="8" r:id="rId11"/>
    <sheet name="DEZEMBRO_14" sheetId="17" r:id="rId1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" i="8" l="1"/>
  <c r="I8" i="27"/>
  <c r="I7" i="27"/>
  <c r="I11" i="26"/>
  <c r="I10" i="26"/>
  <c r="I9" i="26"/>
  <c r="I12" i="25" l="1"/>
  <c r="I10" i="25" l="1"/>
  <c r="I9" i="25"/>
  <c r="I8" i="25"/>
  <c r="I7" i="25"/>
  <c r="I11" i="25"/>
  <c r="I12" i="24"/>
  <c r="I11" i="24"/>
  <c r="I10" i="24"/>
  <c r="I9" i="24"/>
  <c r="I8" i="24"/>
  <c r="I8" i="23"/>
  <c r="I7" i="23"/>
  <c r="I8" i="22"/>
  <c r="I7" i="22"/>
  <c r="I10" i="22"/>
  <c r="I8" i="21" l="1"/>
  <c r="I7" i="21"/>
  <c r="I14" i="20"/>
  <c r="I9" i="20"/>
  <c r="I12" i="20"/>
  <c r="I11" i="21"/>
  <c r="I15" i="21"/>
  <c r="I14" i="21"/>
  <c r="I12" i="21"/>
  <c r="I8" i="20"/>
  <c r="I7" i="20"/>
  <c r="I7" i="19"/>
  <c r="I9" i="21"/>
  <c r="I8" i="18"/>
  <c r="I9" i="18"/>
  <c r="I7" i="18"/>
</calcChain>
</file>

<file path=xl/sharedStrings.xml><?xml version="1.0" encoding="utf-8"?>
<sst xmlns="http://schemas.openxmlformats.org/spreadsheetml/2006/main" count="464" uniqueCount="172">
  <si>
    <t>Passageiro/Nome</t>
  </si>
  <si>
    <t>UF</t>
  </si>
  <si>
    <t>Cargo/Título</t>
  </si>
  <si>
    <t>Evento/Reunião</t>
  </si>
  <si>
    <t>Local</t>
  </si>
  <si>
    <t>Data do Evento</t>
  </si>
  <si>
    <t>Deslocamento (sigla aeroporto)</t>
  </si>
  <si>
    <t>Valor da Passagem</t>
  </si>
  <si>
    <t>RJ</t>
  </si>
  <si>
    <t>Conselheiro</t>
  </si>
  <si>
    <t>Presidente</t>
  </si>
  <si>
    <t>Brasília/DF</t>
  </si>
  <si>
    <t>GIG x BSB x SDU</t>
  </si>
  <si>
    <t>Porto Alegre/RS</t>
  </si>
  <si>
    <t>26/11/14 a 29/11/14</t>
  </si>
  <si>
    <t>GIG x POA x GIG</t>
  </si>
  <si>
    <t>Jânio Quadros Martins</t>
  </si>
  <si>
    <t>6ª Reunião Extraordinária da CED</t>
  </si>
  <si>
    <t>Sydney Menezes</t>
  </si>
  <si>
    <t>11ª Reunião Plenária ampliada do CAU/BR</t>
  </si>
  <si>
    <t>Relatório Mensal de Viagens - FEVEREIRO/2014</t>
  </si>
  <si>
    <t>Relatório Mensal de Viagens - JANEIRO/2014</t>
  </si>
  <si>
    <t>Relatório Mensal de Viagens - NOVEMBRO/2014</t>
  </si>
  <si>
    <t>Relatório Mensal de Viagens - DEZEMBRO/2014</t>
  </si>
  <si>
    <t>Relatório Mensal de Viagens - MARÇO/2014</t>
  </si>
  <si>
    <t>Relatório Mensal de Viagens - ABRIL/2014</t>
  </si>
  <si>
    <t>Relatório Mensal de Viagens - MAIO/2014</t>
  </si>
  <si>
    <t>Relatório Mensal de Viagens - JUNHO/2014</t>
  </si>
  <si>
    <t>Relatório Mensal de Viagens - JULHO/2014</t>
  </si>
  <si>
    <t>Relatório Mensal de Viagens - AGOSTO/2014</t>
  </si>
  <si>
    <t>Relatório Mensal de Viagens - SETEMBRO/2014</t>
  </si>
  <si>
    <t>Relatório Mensal de Viagens - OUTUBRO/2014</t>
  </si>
  <si>
    <t>Ilka Beatrix Albuquerque</t>
  </si>
  <si>
    <t>XXXVIII Encontro Nacional de Sindicatos e Arquitetos e Urbanistas - ENSA</t>
  </si>
  <si>
    <t>Cuiabá/MT</t>
  </si>
  <si>
    <t>17/11/14 a 23/11/14</t>
  </si>
  <si>
    <t>Carlos Eduardo Nunes Ferreira</t>
  </si>
  <si>
    <t>XXXIII ENSEA - Encontro Nacional Ensino de Arquitetura e urbanismo</t>
  </si>
  <si>
    <t>28/10/14 à 01/11/14</t>
  </si>
  <si>
    <t>Sydnei Menezes</t>
  </si>
  <si>
    <t>2ª Reunião Plenária Ampliada Extraordinária do CAU</t>
  </si>
  <si>
    <t>Balneário Camboriú/SC</t>
  </si>
  <si>
    <t>09/10/14 à 10/10/14</t>
  </si>
  <si>
    <t>José Ribamar do Amaral Cypriano</t>
  </si>
  <si>
    <t>Convidado</t>
  </si>
  <si>
    <t xml:space="preserve">Encontro de Contadores e Gestores Financeiros </t>
  </si>
  <si>
    <t>22/09/14 à 23/09/14</t>
  </si>
  <si>
    <t>25/09/14 à 26/09/14</t>
  </si>
  <si>
    <t>2º Seminário Nacional de Planejamento do CAU</t>
  </si>
  <si>
    <t>Aleksandro Thomaz Amorim</t>
  </si>
  <si>
    <t>Gerente Financeiro</t>
  </si>
  <si>
    <t>22/09/14 à 24/09/14</t>
  </si>
  <si>
    <t>Celso Evaristo da Silva</t>
  </si>
  <si>
    <t>Vice-Presidente</t>
  </si>
  <si>
    <t>Reunião do GT de Gestão do Fórum dos Presidentes e no Seminário sobre Salário Mínimo Profissional FNA-CAU/BR</t>
  </si>
  <si>
    <t>04/09/14 à 05/09/14</t>
  </si>
  <si>
    <t>Paulo Oscar Saad</t>
  </si>
  <si>
    <t>Audiência com o Secretário de Obras do Município de Campos</t>
  </si>
  <si>
    <t>Campos e Macaé/RJ</t>
  </si>
  <si>
    <t>Reunião do GT de Gestão e de Fiscalização do Fórum dos Presidentes</t>
  </si>
  <si>
    <t>19/08/14 à 20/08/14</t>
  </si>
  <si>
    <t>Vitória/ES</t>
  </si>
  <si>
    <t>Maria Carolina Romão Mamede</t>
  </si>
  <si>
    <t>Gerente Técnica</t>
  </si>
  <si>
    <t>Treinamento para utilização do Sistema IGEO</t>
  </si>
  <si>
    <t>04/08/14 à 08/08/14</t>
  </si>
  <si>
    <t>Wanda Heloísa Santos Silva</t>
  </si>
  <si>
    <t>Analista Técnica II</t>
  </si>
  <si>
    <t>Yasmim de Souza Freitas</t>
  </si>
  <si>
    <t>Assistente de Direção II</t>
  </si>
  <si>
    <t>Guilherme Costa da Fonseca</t>
  </si>
  <si>
    <t>Anderson Carvalho</t>
  </si>
  <si>
    <t>Gerente de Fiscalização</t>
  </si>
  <si>
    <t>Assessor de TI</t>
  </si>
  <si>
    <t>Marcelo V.L. Perret</t>
  </si>
  <si>
    <t>2º Seminário Estadual e na 29º Reunião Ordinária da ced-cau/br</t>
  </si>
  <si>
    <t>Aracaju/SE</t>
  </si>
  <si>
    <t>29/07/14 à 01/08/14</t>
  </si>
  <si>
    <t xml:space="preserve">Reunião do Fórum de Presidentes </t>
  </si>
  <si>
    <t>Seminário CAU + Confea</t>
  </si>
  <si>
    <t>24/07/14 à 25/07/14</t>
  </si>
  <si>
    <t>São Paulo/SP</t>
  </si>
  <si>
    <t>Reunião de Avaliação dos Desdobramentos da Reunião de Presidentes de CAU/UF</t>
  </si>
  <si>
    <t>17/07/14 à 18/07/14</t>
  </si>
  <si>
    <t>04/07/14 à 05/07/14</t>
  </si>
  <si>
    <t>Clara Cassia Schreiner</t>
  </si>
  <si>
    <t>Reunião do CSC-Centro de Serviço Compartilhado</t>
  </si>
  <si>
    <t>Campo Grande/MS</t>
  </si>
  <si>
    <t>I Reunião Extraordinário do Fórum dos Presidentes</t>
  </si>
  <si>
    <t>10ª Reunião Plenária Ampliada do CAU/BR</t>
  </si>
  <si>
    <t>16/06/16 à 18/06/16</t>
  </si>
  <si>
    <t>28ª Reunião Ordinária da CED-CAU/BR</t>
  </si>
  <si>
    <t>Reunião do CSC - Centro de Serviço Compartilhado</t>
  </si>
  <si>
    <t>Reunião da CEF/BR -CAU/BR</t>
  </si>
  <si>
    <t>22/05/14 à 23/05/14</t>
  </si>
  <si>
    <t>18/05/14 à 20/05/14</t>
  </si>
  <si>
    <t>Palmas/TO</t>
  </si>
  <si>
    <t>14ª Reunião do Fórum de Presidentes</t>
  </si>
  <si>
    <t>29/05/14 à 30/05/14</t>
  </si>
  <si>
    <t>Reunião do CSC - Centro de Serviço Compatilhado</t>
  </si>
  <si>
    <t>Convidada</t>
  </si>
  <si>
    <t>23/05/14 à 28/05/14</t>
  </si>
  <si>
    <t>Reunião de Assessores Jurídicos - CAU/BR</t>
  </si>
  <si>
    <t>João Paulo Balsini</t>
  </si>
  <si>
    <t>Assessor - Chefe Jurídico</t>
  </si>
  <si>
    <t>Andreá de Queiroz Chames</t>
  </si>
  <si>
    <t>Reunião de Trabalho - Ouvidoria do CAU/BR</t>
  </si>
  <si>
    <t>10/04/14 à 11/04/14</t>
  </si>
  <si>
    <t>Audiência com o Prefeito do Município de Macaé/RJ</t>
  </si>
  <si>
    <t>Macaé/RJ</t>
  </si>
  <si>
    <t>26/03/14 à 27/03/14</t>
  </si>
  <si>
    <t>Reunião com T.I. do CAU/BR</t>
  </si>
  <si>
    <t>Alexander Reis</t>
  </si>
  <si>
    <t>19/04/14 à 25/04/14</t>
  </si>
  <si>
    <t>Fortaleza/CE</t>
  </si>
  <si>
    <t xml:space="preserve">Ilka Beatriz Fernandes </t>
  </si>
  <si>
    <t>Reunião da COA - CAU/BR  e II Seminário Legislativo de Arquitetura e Urbanismo</t>
  </si>
  <si>
    <t>26/03/14 à 28/03/14</t>
  </si>
  <si>
    <t>Mauri Vieira</t>
  </si>
  <si>
    <t>II Seminário Legislativo de Arquitetura e Urbanismo</t>
  </si>
  <si>
    <t>Ângela Botelho</t>
  </si>
  <si>
    <t>26/03/14 à 29/03/14</t>
  </si>
  <si>
    <t>Marcelo V.L.Perret</t>
  </si>
  <si>
    <t>26ª Reunião Ordinária da CED-CAU/BR</t>
  </si>
  <si>
    <t>24/03/14 à 26/03/14</t>
  </si>
  <si>
    <t>Fred Souto</t>
  </si>
  <si>
    <t>21/04/16 à 25/04/16</t>
  </si>
  <si>
    <t>Marcelo V.I. Perret</t>
  </si>
  <si>
    <t>Augusto César Alves</t>
  </si>
  <si>
    <t>17/04/16 à 25/04/16</t>
  </si>
  <si>
    <t>Dayse Gois</t>
  </si>
  <si>
    <t>COA-CAU/BR E II Seminário Legislativo de Arquitetura e Urbanismo</t>
  </si>
  <si>
    <t>10/03/14 à 11/03/14</t>
  </si>
  <si>
    <t>Reunião com Presidente do CAU/BR</t>
  </si>
  <si>
    <t>5ª Reunião Ordinária do Centro de Serviço Compartilhado</t>
  </si>
  <si>
    <t>09/03/14 à 11/03/14</t>
  </si>
  <si>
    <t>20/02/14 à 21/02/14</t>
  </si>
  <si>
    <t>Reunião com Presidente do CAU/MG</t>
  </si>
  <si>
    <t>Belo Horizonte/MG</t>
  </si>
  <si>
    <t>18/04/14 à 26/04/14</t>
  </si>
  <si>
    <t>Reunião - Aplicativo "APP Arquiteto Protagonista"</t>
  </si>
  <si>
    <t>17/04/14 à 27/04/14</t>
  </si>
  <si>
    <t>XX Congresso Brasileiro de Arquitetura</t>
  </si>
  <si>
    <t>Conferência Nacional de Arquitetura e Urbanismo e XX Congresso Brasileiro de Arquitetura</t>
  </si>
  <si>
    <t>Reunião com Presidentes dos CAU/UF</t>
  </si>
  <si>
    <t>8ª Reunião Plenária Ampliada do CAU</t>
  </si>
  <si>
    <t>Grupo de Trabalho - Fundo de Apoio e a proposta de Compartilhamento do SICAU</t>
  </si>
  <si>
    <t>Porta Alegre/RS</t>
  </si>
  <si>
    <t>SDU x POA x GIG</t>
  </si>
  <si>
    <t>SDU x BSB x GIG</t>
  </si>
  <si>
    <t>SDU x CGH  x SDU</t>
  </si>
  <si>
    <t>GIG  x FOR x GIG</t>
  </si>
  <si>
    <t>SDU x CNF x SDU</t>
  </si>
  <si>
    <t>BSB x CNF x BSB</t>
  </si>
  <si>
    <t>RIO x FOR x RIO</t>
  </si>
  <si>
    <t>SDU x BSB x SDU</t>
  </si>
  <si>
    <t>GIG x CGB x GIG</t>
  </si>
  <si>
    <t>SDU x FOR x GIG</t>
  </si>
  <si>
    <t>GIG x BSB x GIG</t>
  </si>
  <si>
    <t>Ouvidoria</t>
  </si>
  <si>
    <t>SDU x MEA x SDU x BSB</t>
  </si>
  <si>
    <t>GYN x BSB x SDU</t>
  </si>
  <si>
    <t>SDU x PMW x SDU</t>
  </si>
  <si>
    <t>SDU  x BSB x SDU</t>
  </si>
  <si>
    <t>GIG x CGR x SDU</t>
  </si>
  <si>
    <t>GIG x CGH x SDU</t>
  </si>
  <si>
    <t>GIG x AJU x GIG</t>
  </si>
  <si>
    <t>28/07/14 à 30/07/14</t>
  </si>
  <si>
    <t>SDU x VIX x GIG</t>
  </si>
  <si>
    <t>SDU x CAW-MEA x SDU</t>
  </si>
  <si>
    <t>SDU x NVT x SDU</t>
  </si>
  <si>
    <t>SDU x CGB x SDU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</si>
</sst>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[$R$-416]\ * #,##0.00_-;\-[$R$-416]\ * #,##0.00_-;_-[$R$-416]\ 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2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">
    <xf numFmtId="0" fontId="0" fillId="0" borderId="0" xfId="0"/>
    <xf numFmtId="0" fontId="0" fillId="0" borderId="0" xfId="0" applyFill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164" fontId="3" fillId="0" borderId="1" xfId="1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Border="1"/>
    <xf numFmtId="0" fontId="5" fillId="0" borderId="0" xfId="0" applyFont="1" applyBorder="1" applyAlignment="1">
      <alignment horizontal="right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mruColors>
      <color rgb="FFE7E6E6"/>
      <color rgb="FF009999"/>
      <color rgb="FF008080"/>
      <color rgb="FF0099CC"/>
      <color rgb="FF377CE1"/>
      <color rgb="FF488FD0"/>
      <color rgb="FF0066CC"/>
      <color rgb="FF2D70A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http://www.caurj.org.br/wp-content/uploads/2014/02/LOGO_CAB_E-mail-xxx.gif" TargetMode="External"/><Relationship Id="rId1" Type="http://schemas.openxmlformats.org/officeDocument/2006/relationships/image" Target="../media/image1.gif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http://www.caurj.org.br/wp-content/uploads/2014/02/LOGO_CAB_E-mail-xxx.gif" TargetMode="External"/><Relationship Id="rId1" Type="http://schemas.openxmlformats.org/officeDocument/2006/relationships/image" Target="../media/image1.gif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http://www.caurj.org.br/wp-content/uploads/2014/02/LOGO_CAB_E-mail-xxx.gif" TargetMode="External"/><Relationship Id="rId1" Type="http://schemas.openxmlformats.org/officeDocument/2006/relationships/image" Target="../media/image1.gif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http://www.caurj.org.br/wp-content/uploads/2014/02/LOGO_CAB_E-mail-xxx.gif" TargetMode="External"/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http://www.caurj.org.br/wp-content/uploads/2014/02/LOGO_CAB_E-mail-xxx.gif" TargetMode="External"/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http://www.caurj.org.br/wp-content/uploads/2014/02/LOGO_CAB_E-mail-xxx.gif" TargetMode="External"/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http://www.caurj.org.br/wp-content/uploads/2014/02/LOGO_CAB_E-mail-xxx.gif" TargetMode="External"/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http://www.caurj.org.br/wp-content/uploads/2014/02/LOGO_CAB_E-mail-xxx.gif" TargetMode="External"/><Relationship Id="rId1" Type="http://schemas.openxmlformats.org/officeDocument/2006/relationships/image" Target="../media/image1.gif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http://www.caurj.org.br/wp-content/uploads/2014/02/LOGO_CAB_E-mail-xxx.gif" TargetMode="External"/><Relationship Id="rId1" Type="http://schemas.openxmlformats.org/officeDocument/2006/relationships/image" Target="../media/image1.gif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http://www.caurj.org.br/wp-content/uploads/2014/02/LOGO_CAB_E-mail-xxx.gif" TargetMode="External"/><Relationship Id="rId1" Type="http://schemas.openxmlformats.org/officeDocument/2006/relationships/image" Target="../media/image1.gif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http://www.caurj.org.br/wp-content/uploads/2014/02/LOGO_CAB_E-mail-xxx.gif" TargetMode="External"/><Relationship Id="rId1" Type="http://schemas.openxmlformats.org/officeDocument/2006/relationships/image" Target="../media/image1.gif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http://www.caurj.org.br/wp-content/uploads/2014/02/LOGO_CAB_E-mail-xxx.gif" TargetMode="External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2</xdr:row>
      <xdr:rowOff>0</xdr:rowOff>
    </xdr:from>
    <xdr:to>
      <xdr:col>4</xdr:col>
      <xdr:colOff>1047749</xdr:colOff>
      <xdr:row>4</xdr:row>
      <xdr:rowOff>123825</xdr:rowOff>
    </xdr:to>
    <xdr:pic>
      <xdr:nvPicPr>
        <xdr:cNvPr id="2" name="Imagem 1" descr="http://www.caurj.org.br/wp-content/uploads/2014/02/LOGO_CAB_E-mail-xxx.gif"/>
        <xdr:cNvPicPr/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381000"/>
          <a:ext cx="4476749" cy="5048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2</xdr:row>
      <xdr:rowOff>0</xdr:rowOff>
    </xdr:from>
    <xdr:to>
      <xdr:col>4</xdr:col>
      <xdr:colOff>1047749</xdr:colOff>
      <xdr:row>4</xdr:row>
      <xdr:rowOff>123825</xdr:rowOff>
    </xdr:to>
    <xdr:pic>
      <xdr:nvPicPr>
        <xdr:cNvPr id="2" name="Imagem 1" descr="http://www.caurj.org.br/wp-content/uploads/2014/02/LOGO_CAB_E-mail-xxx.gif"/>
        <xdr:cNvPicPr/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381000"/>
          <a:ext cx="4476749" cy="5048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2</xdr:row>
      <xdr:rowOff>0</xdr:rowOff>
    </xdr:from>
    <xdr:to>
      <xdr:col>4</xdr:col>
      <xdr:colOff>1047749</xdr:colOff>
      <xdr:row>4</xdr:row>
      <xdr:rowOff>123825</xdr:rowOff>
    </xdr:to>
    <xdr:pic>
      <xdr:nvPicPr>
        <xdr:cNvPr id="2" name="Imagem 1" descr="http://www.caurj.org.br/wp-content/uploads/2014/02/LOGO_CAB_E-mail-xxx.gif"/>
        <xdr:cNvPicPr/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381000"/>
          <a:ext cx="4476749" cy="5048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2</xdr:row>
      <xdr:rowOff>0</xdr:rowOff>
    </xdr:from>
    <xdr:to>
      <xdr:col>4</xdr:col>
      <xdr:colOff>1047749</xdr:colOff>
      <xdr:row>4</xdr:row>
      <xdr:rowOff>123825</xdr:rowOff>
    </xdr:to>
    <xdr:pic>
      <xdr:nvPicPr>
        <xdr:cNvPr id="2" name="Imagem 1" descr="http://www.caurj.org.br/wp-content/uploads/2014/02/LOGO_CAB_E-mail-xxx.gif"/>
        <xdr:cNvPicPr/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381000"/>
          <a:ext cx="4476749" cy="5048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2</xdr:row>
      <xdr:rowOff>0</xdr:rowOff>
    </xdr:from>
    <xdr:to>
      <xdr:col>4</xdr:col>
      <xdr:colOff>1047749</xdr:colOff>
      <xdr:row>4</xdr:row>
      <xdr:rowOff>123825</xdr:rowOff>
    </xdr:to>
    <xdr:pic>
      <xdr:nvPicPr>
        <xdr:cNvPr id="2" name="Imagem 1" descr="http://www.caurj.org.br/wp-content/uploads/2014/02/LOGO_CAB_E-mail-xxx.gif"/>
        <xdr:cNvPicPr/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381000"/>
          <a:ext cx="4476749" cy="5048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2</xdr:row>
      <xdr:rowOff>0</xdr:rowOff>
    </xdr:from>
    <xdr:to>
      <xdr:col>4</xdr:col>
      <xdr:colOff>1047749</xdr:colOff>
      <xdr:row>4</xdr:row>
      <xdr:rowOff>123825</xdr:rowOff>
    </xdr:to>
    <xdr:pic>
      <xdr:nvPicPr>
        <xdr:cNvPr id="2" name="Imagem 1" descr="http://www.caurj.org.br/wp-content/uploads/2014/02/LOGO_CAB_E-mail-xxx.gif"/>
        <xdr:cNvPicPr/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381000"/>
          <a:ext cx="4476749" cy="5048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2</xdr:row>
      <xdr:rowOff>0</xdr:rowOff>
    </xdr:from>
    <xdr:to>
      <xdr:col>4</xdr:col>
      <xdr:colOff>1047749</xdr:colOff>
      <xdr:row>4</xdr:row>
      <xdr:rowOff>123825</xdr:rowOff>
    </xdr:to>
    <xdr:pic>
      <xdr:nvPicPr>
        <xdr:cNvPr id="2" name="Imagem 1" descr="http://www.caurj.org.br/wp-content/uploads/2014/02/LOGO_CAB_E-mail-xxx.gif"/>
        <xdr:cNvPicPr/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381000"/>
          <a:ext cx="4476749" cy="5048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2</xdr:row>
      <xdr:rowOff>0</xdr:rowOff>
    </xdr:from>
    <xdr:to>
      <xdr:col>4</xdr:col>
      <xdr:colOff>1047749</xdr:colOff>
      <xdr:row>4</xdr:row>
      <xdr:rowOff>123825</xdr:rowOff>
    </xdr:to>
    <xdr:pic>
      <xdr:nvPicPr>
        <xdr:cNvPr id="2" name="Imagem 1" descr="http://www.caurj.org.br/wp-content/uploads/2014/02/LOGO_CAB_E-mail-xxx.gif"/>
        <xdr:cNvPicPr/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381000"/>
          <a:ext cx="4476749" cy="5048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2</xdr:row>
      <xdr:rowOff>0</xdr:rowOff>
    </xdr:from>
    <xdr:to>
      <xdr:col>4</xdr:col>
      <xdr:colOff>1047749</xdr:colOff>
      <xdr:row>4</xdr:row>
      <xdr:rowOff>123825</xdr:rowOff>
    </xdr:to>
    <xdr:pic>
      <xdr:nvPicPr>
        <xdr:cNvPr id="2" name="Imagem 1" descr="http://www.caurj.org.br/wp-content/uploads/2014/02/LOGO_CAB_E-mail-xxx.gif"/>
        <xdr:cNvPicPr/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381000"/>
          <a:ext cx="4476749" cy="5048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2</xdr:row>
      <xdr:rowOff>0</xdr:rowOff>
    </xdr:from>
    <xdr:to>
      <xdr:col>4</xdr:col>
      <xdr:colOff>1047749</xdr:colOff>
      <xdr:row>4</xdr:row>
      <xdr:rowOff>123825</xdr:rowOff>
    </xdr:to>
    <xdr:pic>
      <xdr:nvPicPr>
        <xdr:cNvPr id="2" name="Imagem 1" descr="http://www.caurj.org.br/wp-content/uploads/2014/02/LOGO_CAB_E-mail-xxx.gif"/>
        <xdr:cNvPicPr/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381000"/>
          <a:ext cx="4476749" cy="5048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2</xdr:row>
      <xdr:rowOff>0</xdr:rowOff>
    </xdr:from>
    <xdr:to>
      <xdr:col>4</xdr:col>
      <xdr:colOff>1047749</xdr:colOff>
      <xdr:row>4</xdr:row>
      <xdr:rowOff>123825</xdr:rowOff>
    </xdr:to>
    <xdr:pic>
      <xdr:nvPicPr>
        <xdr:cNvPr id="2" name="Imagem 1" descr="http://www.caurj.org.br/wp-content/uploads/2014/02/LOGO_CAB_E-mail-xxx.gif"/>
        <xdr:cNvPicPr/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381000"/>
          <a:ext cx="4476749" cy="5048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2</xdr:row>
      <xdr:rowOff>0</xdr:rowOff>
    </xdr:from>
    <xdr:to>
      <xdr:col>4</xdr:col>
      <xdr:colOff>1047749</xdr:colOff>
      <xdr:row>4</xdr:row>
      <xdr:rowOff>123825</xdr:rowOff>
    </xdr:to>
    <xdr:pic>
      <xdr:nvPicPr>
        <xdr:cNvPr id="2" name="Imagem 1" descr="http://www.caurj.org.br/wp-content/uploads/2014/02/LOGO_CAB_E-mail-xxx.gif"/>
        <xdr:cNvPicPr/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381000"/>
          <a:ext cx="4476749" cy="5048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Personalizada 2">
      <a:dk1>
        <a:srgbClr val="1C3942"/>
      </a:dk1>
      <a:lt1>
        <a:srgbClr val="006871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9"/>
  <sheetViews>
    <sheetView showGridLines="0" workbookViewId="0">
      <pane xSplit="1" ySplit="6" topLeftCell="B7" activePane="bottomRight" state="frozen"/>
      <selection activeCell="E23" sqref="E23"/>
      <selection pane="topRight" activeCell="E23" sqref="E23"/>
      <selection pane="bottomLeft" activeCell="E23" sqref="E23"/>
      <selection pane="bottomRight" activeCell="E23" sqref="E23"/>
    </sheetView>
  </sheetViews>
  <sheetFormatPr defaultRowHeight="15" x14ac:dyDescent="0.25"/>
  <cols>
    <col min="1" max="1" width="2.5703125" customWidth="1"/>
    <col min="2" max="2" width="30.85546875" customWidth="1"/>
    <col min="3" max="3" width="6.5703125" customWidth="1"/>
    <col min="4" max="4" width="15.28515625" customWidth="1"/>
    <col min="5" max="5" width="50.7109375" customWidth="1"/>
    <col min="6" max="6" width="16.5703125" bestFit="1" customWidth="1"/>
    <col min="7" max="7" width="22.7109375" bestFit="1" customWidth="1"/>
    <col min="8" max="8" width="19.28515625" customWidth="1"/>
    <col min="9" max="9" width="15.42578125" customWidth="1"/>
  </cols>
  <sheetData>
    <row r="2" spans="2:9" x14ac:dyDescent="0.25">
      <c r="B2" s="2"/>
      <c r="C2" s="3"/>
      <c r="D2" s="3"/>
      <c r="E2" s="3"/>
      <c r="F2" s="3"/>
      <c r="G2" s="3"/>
      <c r="H2" s="3"/>
      <c r="I2" s="4"/>
    </row>
    <row r="3" spans="2:9" x14ac:dyDescent="0.25">
      <c r="B3" s="5"/>
      <c r="C3" s="6"/>
      <c r="D3" s="6"/>
      <c r="E3" s="6"/>
      <c r="F3" s="6"/>
      <c r="G3" s="6"/>
      <c r="H3" s="6"/>
      <c r="I3" s="7"/>
    </row>
    <row r="4" spans="2:9" x14ac:dyDescent="0.25">
      <c r="B4" s="5"/>
      <c r="C4" s="6"/>
      <c r="D4" s="6"/>
      <c r="E4" s="13"/>
      <c r="F4" s="14" t="s">
        <v>21</v>
      </c>
      <c r="G4" s="6"/>
      <c r="H4" s="6"/>
      <c r="I4" s="7"/>
    </row>
    <row r="5" spans="2:9" x14ac:dyDescent="0.25">
      <c r="B5" s="5"/>
      <c r="C5" s="6"/>
      <c r="D5" s="6"/>
      <c r="E5" s="6"/>
      <c r="F5" s="6"/>
      <c r="G5" s="6"/>
      <c r="H5" s="6"/>
      <c r="I5" s="7"/>
    </row>
    <row r="6" spans="2:9" ht="35.1" customHeight="1" x14ac:dyDescent="0.25">
      <c r="B6" s="8" t="s">
        <v>0</v>
      </c>
      <c r="C6" s="8" t="s">
        <v>1</v>
      </c>
      <c r="D6" s="8" t="s">
        <v>2</v>
      </c>
      <c r="E6" s="8" t="s">
        <v>3</v>
      </c>
      <c r="F6" s="8" t="s">
        <v>4</v>
      </c>
      <c r="G6" s="8" t="s">
        <v>5</v>
      </c>
      <c r="H6" s="8" t="s">
        <v>6</v>
      </c>
      <c r="I6" s="8" t="s">
        <v>7</v>
      </c>
    </row>
    <row r="7" spans="2:9" ht="35.1" customHeight="1" x14ac:dyDescent="0.25">
      <c r="B7" s="9" t="s">
        <v>49</v>
      </c>
      <c r="C7" s="10" t="s">
        <v>8</v>
      </c>
      <c r="D7" s="9" t="s">
        <v>50</v>
      </c>
      <c r="E7" s="10" t="s">
        <v>146</v>
      </c>
      <c r="F7" s="11" t="s">
        <v>147</v>
      </c>
      <c r="G7" s="10">
        <v>41647</v>
      </c>
      <c r="H7" s="9" t="s">
        <v>148</v>
      </c>
      <c r="I7" s="12">
        <f>790.47+677.03</f>
        <v>1467.5</v>
      </c>
    </row>
    <row r="8" spans="2:9" s="1" customFormat="1" ht="35.1" customHeight="1" x14ac:dyDescent="0.25">
      <c r="B8" s="9" t="s">
        <v>39</v>
      </c>
      <c r="C8" s="10" t="s">
        <v>8</v>
      </c>
      <c r="D8" s="9" t="s">
        <v>10</v>
      </c>
      <c r="E8" s="10" t="s">
        <v>144</v>
      </c>
      <c r="F8" s="11" t="s">
        <v>81</v>
      </c>
      <c r="G8" s="10">
        <v>41660</v>
      </c>
      <c r="H8" s="9" t="s">
        <v>150</v>
      </c>
      <c r="I8" s="12">
        <f>861.97+504.47</f>
        <v>1366.44</v>
      </c>
    </row>
    <row r="9" spans="2:9" s="1" customFormat="1" ht="35.1" customHeight="1" x14ac:dyDescent="0.25">
      <c r="B9" s="9" t="s">
        <v>39</v>
      </c>
      <c r="C9" s="10" t="s">
        <v>8</v>
      </c>
      <c r="D9" s="9" t="s">
        <v>10</v>
      </c>
      <c r="E9" s="10" t="s">
        <v>145</v>
      </c>
      <c r="F9" s="11" t="s">
        <v>11</v>
      </c>
      <c r="G9" s="10">
        <v>41662</v>
      </c>
      <c r="H9" s="9" t="s">
        <v>149</v>
      </c>
      <c r="I9" s="12">
        <f>497.64+570.47</f>
        <v>1068.1100000000001</v>
      </c>
    </row>
  </sheetData>
  <pageMargins left="0.51181102362204722" right="0.51181102362204722" top="0.78740157480314965" bottom="0.78740157480314965" header="0.31496062992125984" footer="0.31496062992125984"/>
  <pageSetup paperSize="9" scale="75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8"/>
  <sheetViews>
    <sheetView showGridLines="0" workbookViewId="0">
      <pane xSplit="1" ySplit="6" topLeftCell="B7" activePane="bottomRight" state="frozen"/>
      <selection activeCell="G10" sqref="G10"/>
      <selection pane="topRight" activeCell="G10" sqref="G10"/>
      <selection pane="bottomLeft" activeCell="G10" sqref="G10"/>
      <selection pane="bottomRight" activeCell="E23" sqref="E23"/>
    </sheetView>
  </sheetViews>
  <sheetFormatPr defaultRowHeight="15" x14ac:dyDescent="0.25"/>
  <cols>
    <col min="1" max="1" width="2.5703125" customWidth="1"/>
    <col min="2" max="2" width="30.85546875" customWidth="1"/>
    <col min="3" max="3" width="6.5703125" customWidth="1"/>
    <col min="4" max="4" width="15.28515625" customWidth="1"/>
    <col min="5" max="5" width="50.7109375" customWidth="1"/>
    <col min="6" max="6" width="16.5703125" bestFit="1" customWidth="1"/>
    <col min="7" max="7" width="22.7109375" bestFit="1" customWidth="1"/>
    <col min="8" max="8" width="19.28515625" customWidth="1"/>
    <col min="9" max="9" width="15.42578125" customWidth="1"/>
  </cols>
  <sheetData>
    <row r="2" spans="2:9" x14ac:dyDescent="0.25">
      <c r="B2" s="2"/>
      <c r="C2" s="3"/>
      <c r="D2" s="3"/>
      <c r="E2" s="3"/>
      <c r="F2" s="3"/>
      <c r="G2" s="3"/>
      <c r="H2" s="3"/>
      <c r="I2" s="4"/>
    </row>
    <row r="3" spans="2:9" x14ac:dyDescent="0.25">
      <c r="B3" s="5"/>
      <c r="C3" s="6"/>
      <c r="D3" s="6"/>
      <c r="E3" s="6"/>
      <c r="F3" s="6"/>
      <c r="G3" s="6"/>
      <c r="H3" s="6"/>
      <c r="I3" s="7"/>
    </row>
    <row r="4" spans="2:9" x14ac:dyDescent="0.25">
      <c r="B4" s="5"/>
      <c r="C4" s="6"/>
      <c r="D4" s="6"/>
      <c r="E4" s="13"/>
      <c r="F4" s="14" t="s">
        <v>31</v>
      </c>
      <c r="G4" s="6"/>
      <c r="H4" s="6"/>
      <c r="I4" s="7"/>
    </row>
    <row r="5" spans="2:9" x14ac:dyDescent="0.25">
      <c r="B5" s="5"/>
      <c r="C5" s="6"/>
      <c r="D5" s="6"/>
      <c r="E5" s="6"/>
      <c r="F5" s="6"/>
      <c r="G5" s="6"/>
      <c r="H5" s="6"/>
      <c r="I5" s="7"/>
    </row>
    <row r="6" spans="2:9" ht="35.1" customHeight="1" x14ac:dyDescent="0.25">
      <c r="B6" s="8" t="s">
        <v>0</v>
      </c>
      <c r="C6" s="8" t="s">
        <v>1</v>
      </c>
      <c r="D6" s="8" t="s">
        <v>2</v>
      </c>
      <c r="E6" s="8" t="s">
        <v>3</v>
      </c>
      <c r="F6" s="8" t="s">
        <v>4</v>
      </c>
      <c r="G6" s="8" t="s">
        <v>5</v>
      </c>
      <c r="H6" s="8" t="s">
        <v>6</v>
      </c>
      <c r="I6" s="8" t="s">
        <v>7</v>
      </c>
    </row>
    <row r="7" spans="2:9" ht="35.1" customHeight="1" x14ac:dyDescent="0.25">
      <c r="B7" s="9" t="s">
        <v>39</v>
      </c>
      <c r="C7" s="10" t="s">
        <v>8</v>
      </c>
      <c r="D7" s="9" t="s">
        <v>10</v>
      </c>
      <c r="E7" s="10" t="s">
        <v>40</v>
      </c>
      <c r="F7" s="11" t="s">
        <v>11</v>
      </c>
      <c r="G7" s="10" t="s">
        <v>42</v>
      </c>
      <c r="H7" s="9" t="s">
        <v>155</v>
      </c>
      <c r="I7" s="12">
        <f>239.38+233.65</f>
        <v>473.03</v>
      </c>
    </row>
    <row r="8" spans="2:9" s="1" customFormat="1" ht="35.1" customHeight="1" x14ac:dyDescent="0.25">
      <c r="B8" s="9" t="s">
        <v>36</v>
      </c>
      <c r="C8" s="10" t="s">
        <v>8</v>
      </c>
      <c r="D8" s="9" t="s">
        <v>9</v>
      </c>
      <c r="E8" s="10" t="s">
        <v>37</v>
      </c>
      <c r="F8" s="11" t="s">
        <v>41</v>
      </c>
      <c r="G8" s="10" t="s">
        <v>38</v>
      </c>
      <c r="H8" s="9" t="s">
        <v>170</v>
      </c>
      <c r="I8" s="12">
        <f>1092.87</f>
        <v>1092.8699999999999</v>
      </c>
    </row>
  </sheetData>
  <pageMargins left="0.51181102362204722" right="0.51181102362204722" top="0.78740157480314965" bottom="0.78740157480314965" header="0.31496062992125984" footer="0.31496062992125984"/>
  <pageSetup paperSize="9" scale="75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8"/>
  <sheetViews>
    <sheetView showGridLines="0" workbookViewId="0">
      <pane xSplit="1" ySplit="6" topLeftCell="B7" activePane="bottomRight" state="frozen"/>
      <selection pane="topRight" activeCell="B1" sqref="B1"/>
      <selection pane="bottomLeft" activeCell="A3" sqref="A3"/>
      <selection pane="bottomRight" activeCell="I8" sqref="I8"/>
    </sheetView>
  </sheetViews>
  <sheetFormatPr defaultRowHeight="15" x14ac:dyDescent="0.25"/>
  <cols>
    <col min="1" max="1" width="2.5703125" customWidth="1"/>
    <col min="2" max="2" width="30.85546875" customWidth="1"/>
    <col min="3" max="3" width="6.5703125" customWidth="1"/>
    <col min="4" max="4" width="15.28515625" customWidth="1"/>
    <col min="5" max="5" width="50.7109375" customWidth="1"/>
    <col min="6" max="6" width="16.5703125" bestFit="1" customWidth="1"/>
    <col min="7" max="7" width="22.7109375" bestFit="1" customWidth="1"/>
    <col min="8" max="8" width="19.28515625" customWidth="1"/>
    <col min="9" max="9" width="15.42578125" customWidth="1"/>
  </cols>
  <sheetData>
    <row r="2" spans="2:9" x14ac:dyDescent="0.25">
      <c r="B2" s="2"/>
      <c r="C2" s="3"/>
      <c r="D2" s="3"/>
      <c r="E2" s="3"/>
      <c r="F2" s="3"/>
      <c r="G2" s="3"/>
      <c r="H2" s="3"/>
      <c r="I2" s="4"/>
    </row>
    <row r="3" spans="2:9" x14ac:dyDescent="0.25">
      <c r="B3" s="5"/>
      <c r="C3" s="6"/>
      <c r="D3" s="6"/>
      <c r="E3" s="6"/>
      <c r="F3" s="6"/>
      <c r="G3" s="6"/>
      <c r="H3" s="6"/>
      <c r="I3" s="7"/>
    </row>
    <row r="4" spans="2:9" x14ac:dyDescent="0.25">
      <c r="B4" s="5"/>
      <c r="C4" s="6"/>
      <c r="D4" s="6"/>
      <c r="E4" s="13"/>
      <c r="F4" s="14" t="s">
        <v>22</v>
      </c>
      <c r="G4" s="6"/>
      <c r="H4" s="6"/>
      <c r="I4" s="7"/>
    </row>
    <row r="5" spans="2:9" x14ac:dyDescent="0.25">
      <c r="B5" s="5"/>
      <c r="C5" s="6"/>
      <c r="D5" s="6"/>
      <c r="E5" s="6"/>
      <c r="F5" s="6"/>
      <c r="G5" s="6"/>
      <c r="H5" s="6"/>
      <c r="I5" s="7"/>
    </row>
    <row r="6" spans="2:9" ht="35.1" customHeight="1" x14ac:dyDescent="0.25">
      <c r="B6" s="8" t="s">
        <v>0</v>
      </c>
      <c r="C6" s="8" t="s">
        <v>1</v>
      </c>
      <c r="D6" s="8" t="s">
        <v>2</v>
      </c>
      <c r="E6" s="8" t="s">
        <v>3</v>
      </c>
      <c r="F6" s="8" t="s">
        <v>4</v>
      </c>
      <c r="G6" s="8" t="s">
        <v>5</v>
      </c>
      <c r="H6" s="8" t="s">
        <v>6</v>
      </c>
      <c r="I6" s="8" t="s">
        <v>7</v>
      </c>
    </row>
    <row r="7" spans="2:9" ht="35.1" customHeight="1" x14ac:dyDescent="0.25">
      <c r="B7" s="9" t="s">
        <v>32</v>
      </c>
      <c r="C7" s="10" t="s">
        <v>8</v>
      </c>
      <c r="D7" s="9" t="s">
        <v>9</v>
      </c>
      <c r="E7" s="10" t="s">
        <v>33</v>
      </c>
      <c r="F7" s="11" t="s">
        <v>34</v>
      </c>
      <c r="G7" s="10" t="s">
        <v>35</v>
      </c>
      <c r="H7" s="9" t="s">
        <v>171</v>
      </c>
      <c r="I7" s="12">
        <f>1265.49</f>
        <v>1265.49</v>
      </c>
    </row>
    <row r="8" spans="2:9" s="1" customFormat="1" ht="35.1" customHeight="1" x14ac:dyDescent="0.25">
      <c r="B8" s="9" t="s">
        <v>16</v>
      </c>
      <c r="C8" s="10" t="s">
        <v>8</v>
      </c>
      <c r="D8" s="9" t="s">
        <v>9</v>
      </c>
      <c r="E8" s="10" t="s">
        <v>17</v>
      </c>
      <c r="F8" s="11" t="s">
        <v>13</v>
      </c>
      <c r="G8" s="10" t="s">
        <v>14</v>
      </c>
      <c r="H8" s="9" t="s">
        <v>15</v>
      </c>
      <c r="I8" s="12">
        <v>1696.8</v>
      </c>
    </row>
  </sheetData>
  <pageMargins left="0.51181102362204722" right="0.51181102362204722" top="0.78740157480314965" bottom="0.78740157480314965" header="0.31496062992125984" footer="0.31496062992125984"/>
  <pageSetup paperSize="9" scale="75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7"/>
  <sheetViews>
    <sheetView showGridLines="0" workbookViewId="0">
      <pane xSplit="1" ySplit="6" topLeftCell="B7" activePane="bottomRight" state="frozen"/>
      <selection pane="topRight" activeCell="B1" sqref="B1"/>
      <selection pane="bottomLeft" activeCell="A3" sqref="A3"/>
      <selection pane="bottomRight" activeCell="E28" sqref="E28"/>
    </sheetView>
  </sheetViews>
  <sheetFormatPr defaultRowHeight="15" x14ac:dyDescent="0.25"/>
  <cols>
    <col min="1" max="1" width="2.5703125" customWidth="1"/>
    <col min="2" max="2" width="30.85546875" customWidth="1"/>
    <col min="3" max="3" width="6.5703125" customWidth="1"/>
    <col min="4" max="4" width="15.28515625" customWidth="1"/>
    <col min="5" max="5" width="50.7109375" customWidth="1"/>
    <col min="6" max="6" width="16.5703125" bestFit="1" customWidth="1"/>
    <col min="7" max="7" width="22.7109375" bestFit="1" customWidth="1"/>
    <col min="8" max="8" width="19.28515625" customWidth="1"/>
    <col min="9" max="9" width="15.42578125" customWidth="1"/>
  </cols>
  <sheetData>
    <row r="2" spans="2:9" x14ac:dyDescent="0.25">
      <c r="B2" s="2"/>
      <c r="C2" s="3"/>
      <c r="D2" s="3"/>
      <c r="E2" s="3"/>
      <c r="F2" s="3"/>
      <c r="G2" s="3"/>
      <c r="H2" s="3"/>
      <c r="I2" s="4"/>
    </row>
    <row r="3" spans="2:9" x14ac:dyDescent="0.25">
      <c r="B3" s="5"/>
      <c r="C3" s="6"/>
      <c r="D3" s="6"/>
      <c r="E3" s="6"/>
      <c r="F3" s="6"/>
      <c r="G3" s="6"/>
      <c r="H3" s="6"/>
      <c r="I3" s="7"/>
    </row>
    <row r="4" spans="2:9" x14ac:dyDescent="0.25">
      <c r="B4" s="5"/>
      <c r="C4" s="6"/>
      <c r="D4" s="6"/>
      <c r="E4" s="13"/>
      <c r="F4" s="14" t="s">
        <v>23</v>
      </c>
      <c r="G4" s="6"/>
      <c r="H4" s="6"/>
      <c r="I4" s="7"/>
    </row>
    <row r="5" spans="2:9" x14ac:dyDescent="0.25">
      <c r="B5" s="5"/>
      <c r="C5" s="6"/>
      <c r="D5" s="6"/>
      <c r="E5" s="6"/>
      <c r="F5" s="6"/>
      <c r="G5" s="6"/>
      <c r="H5" s="6"/>
      <c r="I5" s="7"/>
    </row>
    <row r="6" spans="2:9" ht="35.1" customHeight="1" x14ac:dyDescent="0.25">
      <c r="B6" s="8" t="s">
        <v>0</v>
      </c>
      <c r="C6" s="8" t="s">
        <v>1</v>
      </c>
      <c r="D6" s="8" t="s">
        <v>2</v>
      </c>
      <c r="E6" s="8" t="s">
        <v>3</v>
      </c>
      <c r="F6" s="8" t="s">
        <v>4</v>
      </c>
      <c r="G6" s="8" t="s">
        <v>5</v>
      </c>
      <c r="H6" s="8" t="s">
        <v>6</v>
      </c>
      <c r="I6" s="8" t="s">
        <v>7</v>
      </c>
    </row>
    <row r="7" spans="2:9" s="1" customFormat="1" ht="35.1" customHeight="1" x14ac:dyDescent="0.25">
      <c r="B7" s="9" t="s">
        <v>18</v>
      </c>
      <c r="C7" s="10" t="s">
        <v>8</v>
      </c>
      <c r="D7" s="9" t="s">
        <v>10</v>
      </c>
      <c r="E7" s="10" t="s">
        <v>19</v>
      </c>
      <c r="F7" s="11" t="s">
        <v>11</v>
      </c>
      <c r="G7" s="10">
        <v>42709</v>
      </c>
      <c r="H7" s="9" t="s">
        <v>12</v>
      </c>
      <c r="I7" s="12">
        <v>1385.9</v>
      </c>
    </row>
  </sheetData>
  <pageMargins left="0.51181102362204722" right="0.51181102362204722" top="0.78740157480314965" bottom="0.78740157480314965" header="0.31496062992125984" footer="0.31496062992125984"/>
  <pageSetup paperSize="9" scale="7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8"/>
  <sheetViews>
    <sheetView showGridLines="0" workbookViewId="0">
      <pane xSplit="1" ySplit="6" topLeftCell="B7" activePane="bottomRight" state="frozen"/>
      <selection activeCell="E23" sqref="E23"/>
      <selection pane="topRight" activeCell="E23" sqref="E23"/>
      <selection pane="bottomLeft" activeCell="E23" sqref="E23"/>
      <selection pane="bottomRight" activeCell="E23" sqref="E23"/>
    </sheetView>
  </sheetViews>
  <sheetFormatPr defaultRowHeight="15" x14ac:dyDescent="0.25"/>
  <cols>
    <col min="1" max="1" width="2.5703125" customWidth="1"/>
    <col min="2" max="2" width="30.85546875" customWidth="1"/>
    <col min="3" max="3" width="6.5703125" customWidth="1"/>
    <col min="4" max="4" width="15.28515625" customWidth="1"/>
    <col min="5" max="5" width="50.7109375" customWidth="1"/>
    <col min="6" max="6" width="16.5703125" bestFit="1" customWidth="1"/>
    <col min="7" max="7" width="22.7109375" bestFit="1" customWidth="1"/>
    <col min="8" max="8" width="19.28515625" customWidth="1"/>
    <col min="9" max="9" width="15.42578125" customWidth="1"/>
  </cols>
  <sheetData>
    <row r="2" spans="2:9" x14ac:dyDescent="0.25">
      <c r="B2" s="2"/>
      <c r="C2" s="3"/>
      <c r="D2" s="3"/>
      <c r="E2" s="3"/>
      <c r="F2" s="3"/>
      <c r="G2" s="3"/>
      <c r="H2" s="3"/>
      <c r="I2" s="4"/>
    </row>
    <row r="3" spans="2:9" x14ac:dyDescent="0.25">
      <c r="B3" s="5"/>
      <c r="C3" s="6"/>
      <c r="D3" s="6"/>
      <c r="E3" s="6"/>
      <c r="F3" s="6"/>
      <c r="G3" s="6"/>
      <c r="H3" s="6"/>
      <c r="I3" s="7"/>
    </row>
    <row r="4" spans="2:9" x14ac:dyDescent="0.25">
      <c r="B4" s="5"/>
      <c r="C4" s="6"/>
      <c r="D4" s="6"/>
      <c r="E4" s="13"/>
      <c r="F4" s="14" t="s">
        <v>20</v>
      </c>
      <c r="G4" s="6"/>
      <c r="H4" s="6"/>
      <c r="I4" s="7"/>
    </row>
    <row r="5" spans="2:9" x14ac:dyDescent="0.25">
      <c r="B5" s="5"/>
      <c r="C5" s="6"/>
      <c r="D5" s="6"/>
      <c r="E5" s="6"/>
      <c r="F5" s="6"/>
      <c r="G5" s="6"/>
      <c r="H5" s="6"/>
      <c r="I5" s="7"/>
    </row>
    <row r="6" spans="2:9" ht="35.1" customHeight="1" x14ac:dyDescent="0.25">
      <c r="B6" s="8" t="s">
        <v>0</v>
      </c>
      <c r="C6" s="8" t="s">
        <v>1</v>
      </c>
      <c r="D6" s="8" t="s">
        <v>2</v>
      </c>
      <c r="E6" s="8" t="s">
        <v>3</v>
      </c>
      <c r="F6" s="8" t="s">
        <v>4</v>
      </c>
      <c r="G6" s="8" t="s">
        <v>5</v>
      </c>
      <c r="H6" s="8" t="s">
        <v>6</v>
      </c>
      <c r="I6" s="8" t="s">
        <v>7</v>
      </c>
    </row>
    <row r="7" spans="2:9" s="1" customFormat="1" ht="35.1" customHeight="1" x14ac:dyDescent="0.25">
      <c r="B7" s="9" t="s">
        <v>18</v>
      </c>
      <c r="C7" s="10" t="s">
        <v>8</v>
      </c>
      <c r="D7" s="9" t="s">
        <v>10</v>
      </c>
      <c r="E7" s="10" t="s">
        <v>137</v>
      </c>
      <c r="F7" s="11" t="s">
        <v>138</v>
      </c>
      <c r="G7" s="10" t="s">
        <v>136</v>
      </c>
      <c r="H7" s="9" t="s">
        <v>152</v>
      </c>
      <c r="I7" s="12">
        <f>273.07+333.79</f>
        <v>606.86</v>
      </c>
    </row>
    <row r="8" spans="2:9" s="1" customFormat="1" ht="35.1" customHeight="1" x14ac:dyDescent="0.25">
      <c r="B8" s="9" t="s">
        <v>85</v>
      </c>
      <c r="C8" s="10" t="s">
        <v>8</v>
      </c>
      <c r="D8" s="9" t="s">
        <v>100</v>
      </c>
      <c r="E8" s="10" t="s">
        <v>140</v>
      </c>
      <c r="F8" s="11" t="s">
        <v>138</v>
      </c>
      <c r="G8" s="10">
        <v>41691</v>
      </c>
      <c r="H8" s="9" t="s">
        <v>153</v>
      </c>
      <c r="I8" s="12">
        <v>554.58000000000004</v>
      </c>
    </row>
  </sheetData>
  <pageMargins left="0.51181102362204722" right="0.51181102362204722" top="0.78740157480314965" bottom="0.78740157480314965" header="0.31496062992125984" footer="0.31496062992125984"/>
  <pageSetup paperSize="9" scale="7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4"/>
  <sheetViews>
    <sheetView showGridLines="0" workbookViewId="0">
      <pane xSplit="1" ySplit="6" topLeftCell="B7" activePane="bottomRight" state="frozen"/>
      <selection activeCell="E23" sqref="E23"/>
      <selection pane="topRight" activeCell="E23" sqref="E23"/>
      <selection pane="bottomLeft" activeCell="E23" sqref="E23"/>
      <selection pane="bottomRight" activeCell="E23" sqref="E23"/>
    </sheetView>
  </sheetViews>
  <sheetFormatPr defaultRowHeight="15" x14ac:dyDescent="0.25"/>
  <cols>
    <col min="1" max="1" width="2.5703125" customWidth="1"/>
    <col min="2" max="2" width="30.85546875" customWidth="1"/>
    <col min="3" max="3" width="6.5703125" customWidth="1"/>
    <col min="4" max="4" width="15.28515625" customWidth="1"/>
    <col min="5" max="5" width="50.7109375" customWidth="1"/>
    <col min="6" max="6" width="16.5703125" bestFit="1" customWidth="1"/>
    <col min="7" max="7" width="22.7109375" bestFit="1" customWidth="1"/>
    <col min="8" max="8" width="19.28515625" customWidth="1"/>
    <col min="9" max="9" width="15.42578125" customWidth="1"/>
  </cols>
  <sheetData>
    <row r="2" spans="2:9" x14ac:dyDescent="0.25">
      <c r="B2" s="2"/>
      <c r="C2" s="3"/>
      <c r="D2" s="3"/>
      <c r="E2" s="3"/>
      <c r="F2" s="3"/>
      <c r="G2" s="3"/>
      <c r="H2" s="3"/>
      <c r="I2" s="4"/>
    </row>
    <row r="3" spans="2:9" x14ac:dyDescent="0.25">
      <c r="B3" s="5"/>
      <c r="C3" s="6"/>
      <c r="D3" s="6"/>
      <c r="E3" s="6"/>
      <c r="F3" s="6"/>
      <c r="G3" s="6"/>
      <c r="H3" s="6"/>
      <c r="I3" s="7"/>
    </row>
    <row r="4" spans="2:9" x14ac:dyDescent="0.25">
      <c r="B4" s="5"/>
      <c r="C4" s="6"/>
      <c r="D4" s="6"/>
      <c r="E4" s="13"/>
      <c r="F4" s="14" t="s">
        <v>24</v>
      </c>
      <c r="G4" s="6"/>
      <c r="H4" s="6"/>
      <c r="I4" s="7"/>
    </row>
    <row r="5" spans="2:9" x14ac:dyDescent="0.25">
      <c r="B5" s="5"/>
      <c r="C5" s="6"/>
      <c r="D5" s="6"/>
      <c r="E5" s="6"/>
      <c r="F5" s="6"/>
      <c r="G5" s="6"/>
      <c r="H5" s="6"/>
      <c r="I5" s="7"/>
    </row>
    <row r="6" spans="2:9" ht="35.1" customHeight="1" x14ac:dyDescent="0.25">
      <c r="B6" s="8" t="s">
        <v>0</v>
      </c>
      <c r="C6" s="8" t="s">
        <v>1</v>
      </c>
      <c r="D6" s="8" t="s">
        <v>2</v>
      </c>
      <c r="E6" s="8" t="s">
        <v>3</v>
      </c>
      <c r="F6" s="8" t="s">
        <v>4</v>
      </c>
      <c r="G6" s="8" t="s">
        <v>5</v>
      </c>
      <c r="H6" s="8" t="s">
        <v>6</v>
      </c>
      <c r="I6" s="8" t="s">
        <v>7</v>
      </c>
    </row>
    <row r="7" spans="2:9" ht="35.1" customHeight="1" x14ac:dyDescent="0.25">
      <c r="B7" s="9" t="s">
        <v>85</v>
      </c>
      <c r="C7" s="10" t="s">
        <v>8</v>
      </c>
      <c r="D7" s="9" t="s">
        <v>44</v>
      </c>
      <c r="E7" s="10" t="s">
        <v>134</v>
      </c>
      <c r="F7" s="11" t="s">
        <v>11</v>
      </c>
      <c r="G7" s="10" t="s">
        <v>135</v>
      </c>
      <c r="H7" s="9" t="s">
        <v>12</v>
      </c>
      <c r="I7" s="12">
        <f>1060.53+614.21</f>
        <v>1674.74</v>
      </c>
    </row>
    <row r="8" spans="2:9" ht="35.1" customHeight="1" x14ac:dyDescent="0.25">
      <c r="B8" s="9" t="s">
        <v>39</v>
      </c>
      <c r="C8" s="10" t="s">
        <v>8</v>
      </c>
      <c r="D8" s="9" t="s">
        <v>10</v>
      </c>
      <c r="E8" s="10" t="s">
        <v>133</v>
      </c>
      <c r="F8" s="11" t="s">
        <v>11</v>
      </c>
      <c r="G8" s="10" t="s">
        <v>132</v>
      </c>
      <c r="H8" s="9" t="s">
        <v>155</v>
      </c>
      <c r="I8" s="12">
        <f>1633.57+614.21</f>
        <v>2247.7799999999997</v>
      </c>
    </row>
    <row r="9" spans="2:9" ht="35.1" customHeight="1" x14ac:dyDescent="0.25">
      <c r="B9" s="9" t="s">
        <v>39</v>
      </c>
      <c r="C9" s="10" t="s">
        <v>8</v>
      </c>
      <c r="D9" s="9" t="s">
        <v>10</v>
      </c>
      <c r="E9" s="10" t="s">
        <v>131</v>
      </c>
      <c r="F9" s="11" t="s">
        <v>11</v>
      </c>
      <c r="G9" s="10" t="s">
        <v>110</v>
      </c>
      <c r="H9" s="9" t="s">
        <v>155</v>
      </c>
      <c r="I9" s="12">
        <f>1046.95+947.97+75.2</f>
        <v>2070.12</v>
      </c>
    </row>
    <row r="10" spans="2:9" ht="35.1" customHeight="1" x14ac:dyDescent="0.25">
      <c r="B10" s="9" t="s">
        <v>122</v>
      </c>
      <c r="C10" s="10" t="s">
        <v>8</v>
      </c>
      <c r="D10" s="9" t="s">
        <v>9</v>
      </c>
      <c r="E10" s="10" t="s">
        <v>123</v>
      </c>
      <c r="F10" s="11" t="s">
        <v>34</v>
      </c>
      <c r="G10" s="10" t="s">
        <v>124</v>
      </c>
      <c r="H10" s="9" t="s">
        <v>156</v>
      </c>
      <c r="I10" s="12">
        <v>1163.5899999999999</v>
      </c>
    </row>
    <row r="11" spans="2:9" ht="35.1" customHeight="1" x14ac:dyDescent="0.25">
      <c r="B11" s="9" t="s">
        <v>120</v>
      </c>
      <c r="C11" s="10" t="s">
        <v>8</v>
      </c>
      <c r="D11" s="9" t="s">
        <v>9</v>
      </c>
      <c r="E11" s="10" t="s">
        <v>119</v>
      </c>
      <c r="F11" s="11" t="s">
        <v>11</v>
      </c>
      <c r="G11" s="10" t="s">
        <v>121</v>
      </c>
      <c r="H11" s="9" t="s">
        <v>155</v>
      </c>
      <c r="I11" s="12">
        <v>1378.23</v>
      </c>
    </row>
    <row r="12" spans="2:9" ht="35.1" customHeight="1" x14ac:dyDescent="0.25">
      <c r="B12" s="9" t="s">
        <v>118</v>
      </c>
      <c r="C12" s="10" t="s">
        <v>8</v>
      </c>
      <c r="D12" s="9" t="s">
        <v>9</v>
      </c>
      <c r="E12" s="10" t="s">
        <v>119</v>
      </c>
      <c r="F12" s="11" t="s">
        <v>11</v>
      </c>
      <c r="G12" s="10" t="s">
        <v>117</v>
      </c>
      <c r="H12" s="9" t="s">
        <v>158</v>
      </c>
      <c r="I12" s="12">
        <f>541.57+970.93</f>
        <v>1512.5</v>
      </c>
    </row>
    <row r="13" spans="2:9" ht="35.1" customHeight="1" x14ac:dyDescent="0.25">
      <c r="B13" s="9" t="s">
        <v>115</v>
      </c>
      <c r="C13" s="10" t="s">
        <v>8</v>
      </c>
      <c r="D13" s="9" t="s">
        <v>9</v>
      </c>
      <c r="E13" s="10" t="s">
        <v>116</v>
      </c>
      <c r="F13" s="11" t="s">
        <v>11</v>
      </c>
      <c r="G13" s="10" t="s">
        <v>117</v>
      </c>
      <c r="H13" s="9" t="s">
        <v>158</v>
      </c>
      <c r="I13" s="12">
        <v>1407.35</v>
      </c>
    </row>
    <row r="14" spans="2:9" s="1" customFormat="1" ht="35.1" customHeight="1" x14ac:dyDescent="0.25">
      <c r="B14" s="9" t="s">
        <v>85</v>
      </c>
      <c r="C14" s="10" t="s">
        <v>8</v>
      </c>
      <c r="D14" s="9" t="s">
        <v>44</v>
      </c>
      <c r="E14" s="10" t="s">
        <v>111</v>
      </c>
      <c r="F14" s="11" t="s">
        <v>11</v>
      </c>
      <c r="G14" s="10" t="s">
        <v>110</v>
      </c>
      <c r="H14" s="9" t="s">
        <v>155</v>
      </c>
      <c r="I14" s="12">
        <f>804.11+899.23</f>
        <v>1703.3400000000001</v>
      </c>
    </row>
  </sheetData>
  <pageMargins left="0.51181102362204722" right="0.51181102362204722" top="0.78740157480314965" bottom="0.78740157480314965" header="0.31496062992125984" footer="0.31496062992125984"/>
  <pageSetup paperSize="9" scale="7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5"/>
  <sheetViews>
    <sheetView showGridLines="0" workbookViewId="0">
      <pane xSplit="1" ySplit="6" topLeftCell="B7" activePane="bottomRight" state="frozen"/>
      <selection activeCell="E23" sqref="E23"/>
      <selection pane="topRight" activeCell="E23" sqref="E23"/>
      <selection pane="bottomLeft" activeCell="E23" sqref="E23"/>
      <selection pane="bottomRight" activeCell="E23" sqref="E23"/>
    </sheetView>
  </sheetViews>
  <sheetFormatPr defaultRowHeight="15" x14ac:dyDescent="0.25"/>
  <cols>
    <col min="1" max="1" width="2.5703125" customWidth="1"/>
    <col min="2" max="2" width="30.85546875" customWidth="1"/>
    <col min="3" max="3" width="6.5703125" customWidth="1"/>
    <col min="4" max="4" width="15.28515625" customWidth="1"/>
    <col min="5" max="5" width="50.7109375" customWidth="1"/>
    <col min="6" max="6" width="16.5703125" bestFit="1" customWidth="1"/>
    <col min="7" max="7" width="22.7109375" bestFit="1" customWidth="1"/>
    <col min="8" max="8" width="19.28515625" customWidth="1"/>
    <col min="9" max="9" width="15.42578125" customWidth="1"/>
  </cols>
  <sheetData>
    <row r="2" spans="2:9" x14ac:dyDescent="0.25">
      <c r="B2" s="2"/>
      <c r="C2" s="3"/>
      <c r="D2" s="3"/>
      <c r="E2" s="3"/>
      <c r="F2" s="3"/>
      <c r="G2" s="3"/>
      <c r="H2" s="3"/>
      <c r="I2" s="4"/>
    </row>
    <row r="3" spans="2:9" x14ac:dyDescent="0.25">
      <c r="B3" s="5"/>
      <c r="C3" s="6"/>
      <c r="D3" s="6"/>
      <c r="E3" s="6"/>
      <c r="F3" s="6"/>
      <c r="G3" s="6"/>
      <c r="H3" s="6"/>
      <c r="I3" s="7"/>
    </row>
    <row r="4" spans="2:9" x14ac:dyDescent="0.25">
      <c r="B4" s="5"/>
      <c r="C4" s="6"/>
      <c r="D4" s="6"/>
      <c r="E4" s="13"/>
      <c r="F4" s="14" t="s">
        <v>25</v>
      </c>
      <c r="G4" s="6"/>
      <c r="H4" s="6"/>
      <c r="I4" s="7"/>
    </row>
    <row r="5" spans="2:9" x14ac:dyDescent="0.25">
      <c r="B5" s="5"/>
      <c r="C5" s="6"/>
      <c r="D5" s="6"/>
      <c r="E5" s="6"/>
      <c r="F5" s="6"/>
      <c r="G5" s="6"/>
      <c r="H5" s="6"/>
      <c r="I5" s="7"/>
    </row>
    <row r="6" spans="2:9" ht="35.1" customHeight="1" x14ac:dyDescent="0.25">
      <c r="B6" s="8" t="s">
        <v>0</v>
      </c>
      <c r="C6" s="8" t="s">
        <v>1</v>
      </c>
      <c r="D6" s="8" t="s">
        <v>2</v>
      </c>
      <c r="E6" s="8" t="s">
        <v>3</v>
      </c>
      <c r="F6" s="8" t="s">
        <v>4</v>
      </c>
      <c r="G6" s="8" t="s">
        <v>5</v>
      </c>
      <c r="H6" s="8" t="s">
        <v>6</v>
      </c>
      <c r="I6" s="8" t="s">
        <v>7</v>
      </c>
    </row>
    <row r="7" spans="2:9" ht="35.1" customHeight="1" x14ac:dyDescent="0.25">
      <c r="B7" s="9" t="s">
        <v>18</v>
      </c>
      <c r="C7" s="10" t="s">
        <v>8</v>
      </c>
      <c r="D7" s="9" t="s">
        <v>10</v>
      </c>
      <c r="E7" s="10" t="s">
        <v>108</v>
      </c>
      <c r="F7" s="11" t="s">
        <v>109</v>
      </c>
      <c r="G7" s="10" t="s">
        <v>107</v>
      </c>
      <c r="H7" s="9" t="s">
        <v>160</v>
      </c>
      <c r="I7" s="12">
        <f>1835.41+412.6</f>
        <v>2248.0100000000002</v>
      </c>
    </row>
    <row r="8" spans="2:9" s="1" customFormat="1" ht="35.1" customHeight="1" x14ac:dyDescent="0.25">
      <c r="B8" s="9" t="s">
        <v>105</v>
      </c>
      <c r="C8" s="10" t="s">
        <v>8</v>
      </c>
      <c r="D8" s="9" t="s">
        <v>159</v>
      </c>
      <c r="E8" s="10" t="s">
        <v>106</v>
      </c>
      <c r="F8" s="11" t="s">
        <v>11</v>
      </c>
      <c r="G8" s="10">
        <v>41744</v>
      </c>
      <c r="H8" s="9" t="s">
        <v>155</v>
      </c>
      <c r="I8" s="12">
        <f>1139.47+1061.51</f>
        <v>2200.98</v>
      </c>
    </row>
    <row r="9" spans="2:9" s="1" customFormat="1" ht="35.1" customHeight="1" x14ac:dyDescent="0.25">
      <c r="B9" s="9" t="s">
        <v>18</v>
      </c>
      <c r="C9" s="10" t="s">
        <v>8</v>
      </c>
      <c r="D9" s="9" t="s">
        <v>10</v>
      </c>
      <c r="E9" s="10" t="s">
        <v>142</v>
      </c>
      <c r="F9" s="11" t="s">
        <v>114</v>
      </c>
      <c r="G9" s="10" t="s">
        <v>141</v>
      </c>
      <c r="H9" s="9" t="s">
        <v>151</v>
      </c>
      <c r="I9" s="12">
        <f>2228.84</f>
        <v>2228.84</v>
      </c>
    </row>
    <row r="10" spans="2:9" s="1" customFormat="1" ht="35.1" customHeight="1" x14ac:dyDescent="0.25">
      <c r="B10" s="9" t="s">
        <v>36</v>
      </c>
      <c r="C10" s="10" t="s">
        <v>8</v>
      </c>
      <c r="D10" s="9" t="s">
        <v>9</v>
      </c>
      <c r="E10" s="10" t="s">
        <v>142</v>
      </c>
      <c r="F10" s="11" t="s">
        <v>114</v>
      </c>
      <c r="G10" s="10" t="s">
        <v>139</v>
      </c>
      <c r="H10" s="9" t="s">
        <v>154</v>
      </c>
      <c r="I10" s="12">
        <v>1779.73</v>
      </c>
    </row>
    <row r="11" spans="2:9" s="1" customFormat="1" ht="35.1" customHeight="1" x14ac:dyDescent="0.25">
      <c r="B11" s="9" t="s">
        <v>112</v>
      </c>
      <c r="C11" s="10" t="s">
        <v>8</v>
      </c>
      <c r="D11" s="9" t="s">
        <v>9</v>
      </c>
      <c r="E11" s="10" t="s">
        <v>143</v>
      </c>
      <c r="F11" s="11" t="s">
        <v>114</v>
      </c>
      <c r="G11" s="10" t="s">
        <v>113</v>
      </c>
      <c r="H11" s="9" t="s">
        <v>157</v>
      </c>
      <c r="I11" s="12">
        <f>848.37+546.67</f>
        <v>1395.04</v>
      </c>
    </row>
    <row r="12" spans="2:9" s="1" customFormat="1" ht="35.1" customHeight="1" x14ac:dyDescent="0.25">
      <c r="B12" s="9" t="s">
        <v>125</v>
      </c>
      <c r="C12" s="10" t="s">
        <v>8</v>
      </c>
      <c r="D12" s="9" t="s">
        <v>9</v>
      </c>
      <c r="E12" s="10" t="s">
        <v>142</v>
      </c>
      <c r="F12" s="11" t="s">
        <v>114</v>
      </c>
      <c r="G12" s="10" t="s">
        <v>126</v>
      </c>
      <c r="H12" s="9" t="s">
        <v>151</v>
      </c>
      <c r="I12" s="12">
        <f>546.67+877.28</f>
        <v>1423.9499999999998</v>
      </c>
    </row>
    <row r="13" spans="2:9" s="1" customFormat="1" ht="35.1" customHeight="1" x14ac:dyDescent="0.25">
      <c r="B13" s="9" t="s">
        <v>127</v>
      </c>
      <c r="C13" s="10" t="s">
        <v>8</v>
      </c>
      <c r="D13" s="9" t="s">
        <v>9</v>
      </c>
      <c r="E13" s="10" t="s">
        <v>143</v>
      </c>
      <c r="F13" s="11" t="s">
        <v>114</v>
      </c>
      <c r="G13" s="10" t="s">
        <v>126</v>
      </c>
      <c r="H13" s="9" t="s">
        <v>151</v>
      </c>
      <c r="I13" s="12">
        <v>1616.87</v>
      </c>
    </row>
    <row r="14" spans="2:9" s="1" customFormat="1" ht="35.1" customHeight="1" x14ac:dyDescent="0.25">
      <c r="B14" s="9" t="s">
        <v>128</v>
      </c>
      <c r="C14" s="10" t="s">
        <v>8</v>
      </c>
      <c r="D14" s="9" t="s">
        <v>9</v>
      </c>
      <c r="E14" s="10" t="s">
        <v>143</v>
      </c>
      <c r="F14" s="11" t="s">
        <v>114</v>
      </c>
      <c r="G14" s="10" t="s">
        <v>129</v>
      </c>
      <c r="H14" s="9" t="s">
        <v>151</v>
      </c>
      <c r="I14" s="12">
        <f>1877.97+546.67</f>
        <v>2424.64</v>
      </c>
    </row>
    <row r="15" spans="2:9" s="1" customFormat="1" ht="35.1" customHeight="1" x14ac:dyDescent="0.25">
      <c r="B15" s="9" t="s">
        <v>130</v>
      </c>
      <c r="C15" s="10" t="s">
        <v>8</v>
      </c>
      <c r="D15" s="9" t="s">
        <v>9</v>
      </c>
      <c r="E15" s="10" t="s">
        <v>143</v>
      </c>
      <c r="F15" s="11" t="s">
        <v>114</v>
      </c>
      <c r="G15" s="10" t="s">
        <v>126</v>
      </c>
      <c r="H15" s="9" t="s">
        <v>151</v>
      </c>
      <c r="I15" s="12">
        <f>1039.94+546.67</f>
        <v>1586.6100000000001</v>
      </c>
    </row>
  </sheetData>
  <pageMargins left="0.51181102362204722" right="0.51181102362204722" top="0.78740157480314965" bottom="0.78740157480314965" header="0.31496062992125984" footer="0.31496062992125984"/>
  <pageSetup paperSize="9" scale="7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0"/>
  <sheetViews>
    <sheetView showGridLines="0" workbookViewId="0">
      <pane xSplit="1" ySplit="6" topLeftCell="B7" activePane="bottomRight" state="frozen"/>
      <selection activeCell="E23" sqref="E23"/>
      <selection pane="topRight" activeCell="E23" sqref="E23"/>
      <selection pane="bottomLeft" activeCell="E23" sqref="E23"/>
      <selection pane="bottomRight" activeCell="E23" sqref="E23"/>
    </sheetView>
  </sheetViews>
  <sheetFormatPr defaultRowHeight="15" x14ac:dyDescent="0.25"/>
  <cols>
    <col min="1" max="1" width="2.5703125" customWidth="1"/>
    <col min="2" max="2" width="30.85546875" customWidth="1"/>
    <col min="3" max="3" width="6.5703125" customWidth="1"/>
    <col min="4" max="4" width="15.28515625" customWidth="1"/>
    <col min="5" max="5" width="50.7109375" customWidth="1"/>
    <col min="6" max="6" width="16.5703125" bestFit="1" customWidth="1"/>
    <col min="7" max="7" width="22.7109375" bestFit="1" customWidth="1"/>
    <col min="8" max="8" width="19.28515625" customWidth="1"/>
    <col min="9" max="9" width="15.42578125" customWidth="1"/>
  </cols>
  <sheetData>
    <row r="2" spans="2:9" x14ac:dyDescent="0.25">
      <c r="B2" s="2"/>
      <c r="C2" s="3"/>
      <c r="D2" s="3"/>
      <c r="E2" s="3"/>
      <c r="F2" s="3"/>
      <c r="G2" s="3"/>
      <c r="H2" s="3"/>
      <c r="I2" s="4"/>
    </row>
    <row r="3" spans="2:9" x14ac:dyDescent="0.25">
      <c r="B3" s="5"/>
      <c r="C3" s="6"/>
      <c r="D3" s="6"/>
      <c r="E3" s="6"/>
      <c r="F3" s="6"/>
      <c r="G3" s="6"/>
      <c r="H3" s="6"/>
      <c r="I3" s="7"/>
    </row>
    <row r="4" spans="2:9" x14ac:dyDescent="0.25">
      <c r="B4" s="5"/>
      <c r="C4" s="6"/>
      <c r="D4" s="6"/>
      <c r="E4" s="13"/>
      <c r="F4" s="14" t="s">
        <v>26</v>
      </c>
      <c r="G4" s="6"/>
      <c r="H4" s="6"/>
      <c r="I4" s="7"/>
    </row>
    <row r="5" spans="2:9" x14ac:dyDescent="0.25">
      <c r="B5" s="5"/>
      <c r="C5" s="6"/>
      <c r="D5" s="6"/>
      <c r="E5" s="6"/>
      <c r="F5" s="6"/>
      <c r="G5" s="6"/>
      <c r="H5" s="6"/>
      <c r="I5" s="7"/>
    </row>
    <row r="6" spans="2:9" ht="35.1" customHeight="1" x14ac:dyDescent="0.25">
      <c r="B6" s="8" t="s">
        <v>0</v>
      </c>
      <c r="C6" s="8" t="s">
        <v>1</v>
      </c>
      <c r="D6" s="8" t="s">
        <v>2</v>
      </c>
      <c r="E6" s="8" t="s">
        <v>3</v>
      </c>
      <c r="F6" s="8" t="s">
        <v>4</v>
      </c>
      <c r="G6" s="8" t="s">
        <v>5</v>
      </c>
      <c r="H6" s="8" t="s">
        <v>6</v>
      </c>
      <c r="I6" s="8" t="s">
        <v>7</v>
      </c>
    </row>
    <row r="7" spans="2:9" ht="35.1" customHeight="1" x14ac:dyDescent="0.25">
      <c r="B7" s="9" t="s">
        <v>18</v>
      </c>
      <c r="C7" s="10" t="s">
        <v>8</v>
      </c>
      <c r="D7" s="9" t="s">
        <v>10</v>
      </c>
      <c r="E7" s="10" t="s">
        <v>97</v>
      </c>
      <c r="F7" s="11" t="s">
        <v>96</v>
      </c>
      <c r="G7" s="10" t="s">
        <v>95</v>
      </c>
      <c r="H7" s="9" t="s">
        <v>162</v>
      </c>
      <c r="I7" s="12">
        <f>398.94+425.43</f>
        <v>824.37</v>
      </c>
    </row>
    <row r="8" spans="2:9" s="1" customFormat="1" ht="35.1" customHeight="1" x14ac:dyDescent="0.25">
      <c r="B8" s="9" t="s">
        <v>36</v>
      </c>
      <c r="C8" s="10" t="s">
        <v>8</v>
      </c>
      <c r="D8" s="9" t="s">
        <v>9</v>
      </c>
      <c r="E8" s="10" t="s">
        <v>93</v>
      </c>
      <c r="F8" s="11" t="s">
        <v>11</v>
      </c>
      <c r="G8" s="10" t="s">
        <v>94</v>
      </c>
      <c r="H8" s="9" t="s">
        <v>155</v>
      </c>
      <c r="I8" s="12">
        <f>145.47+476.51</f>
        <v>621.98</v>
      </c>
    </row>
    <row r="9" spans="2:9" s="1" customFormat="1" ht="35.1" customHeight="1" x14ac:dyDescent="0.25">
      <c r="B9" s="9" t="s">
        <v>103</v>
      </c>
      <c r="C9" s="10" t="s">
        <v>8</v>
      </c>
      <c r="D9" s="9" t="s">
        <v>104</v>
      </c>
      <c r="E9" s="10" t="s">
        <v>102</v>
      </c>
      <c r="F9" s="11" t="s">
        <v>11</v>
      </c>
      <c r="G9" s="10" t="s">
        <v>101</v>
      </c>
      <c r="H9" s="9" t="s">
        <v>155</v>
      </c>
      <c r="I9" s="12">
        <v>368.94</v>
      </c>
    </row>
    <row r="10" spans="2:9" s="1" customFormat="1" ht="35.1" customHeight="1" x14ac:dyDescent="0.25">
      <c r="B10" s="9" t="s">
        <v>85</v>
      </c>
      <c r="C10" s="10" t="s">
        <v>8</v>
      </c>
      <c r="D10" s="9" t="s">
        <v>100</v>
      </c>
      <c r="E10" s="10" t="s">
        <v>99</v>
      </c>
      <c r="F10" s="11" t="s">
        <v>11</v>
      </c>
      <c r="G10" s="10" t="s">
        <v>98</v>
      </c>
      <c r="H10" s="9" t="s">
        <v>161</v>
      </c>
      <c r="I10" s="12">
        <f>930.37+426.37</f>
        <v>1356.74</v>
      </c>
    </row>
  </sheetData>
  <pageMargins left="0.51181102362204722" right="0.51181102362204722" top="0.78740157480314965" bottom="0.78740157480314965" header="0.31496062992125984" footer="0.31496062992125984"/>
  <pageSetup paperSize="9" scale="75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8"/>
  <sheetViews>
    <sheetView showGridLines="0" workbookViewId="0">
      <pane xSplit="1" ySplit="6" topLeftCell="B7" activePane="bottomRight" state="frozen"/>
      <selection activeCell="E23" sqref="E23"/>
      <selection pane="topRight" activeCell="E23" sqref="E23"/>
      <selection pane="bottomLeft" activeCell="E23" sqref="E23"/>
      <selection pane="bottomRight" activeCell="E23" sqref="E23"/>
    </sheetView>
  </sheetViews>
  <sheetFormatPr defaultRowHeight="15" x14ac:dyDescent="0.25"/>
  <cols>
    <col min="1" max="1" width="2.5703125" customWidth="1"/>
    <col min="2" max="2" width="30.85546875" customWidth="1"/>
    <col min="3" max="3" width="6.5703125" customWidth="1"/>
    <col min="4" max="4" width="15.28515625" customWidth="1"/>
    <col min="5" max="5" width="50.7109375" customWidth="1"/>
    <col min="6" max="6" width="16.5703125" bestFit="1" customWidth="1"/>
    <col min="7" max="7" width="22.7109375" bestFit="1" customWidth="1"/>
    <col min="8" max="8" width="19.28515625" customWidth="1"/>
    <col min="9" max="9" width="15.42578125" customWidth="1"/>
  </cols>
  <sheetData>
    <row r="2" spans="2:9" x14ac:dyDescent="0.25">
      <c r="B2" s="2"/>
      <c r="C2" s="3"/>
      <c r="D2" s="3"/>
      <c r="E2" s="3"/>
      <c r="F2" s="3"/>
      <c r="G2" s="3"/>
      <c r="H2" s="3"/>
      <c r="I2" s="4"/>
    </row>
    <row r="3" spans="2:9" x14ac:dyDescent="0.25">
      <c r="B3" s="5"/>
      <c r="C3" s="6"/>
      <c r="D3" s="6"/>
      <c r="E3" s="6"/>
      <c r="F3" s="6"/>
      <c r="G3" s="6"/>
      <c r="H3" s="6"/>
      <c r="I3" s="7"/>
    </row>
    <row r="4" spans="2:9" x14ac:dyDescent="0.25">
      <c r="B4" s="5"/>
      <c r="C4" s="6"/>
      <c r="D4" s="6"/>
      <c r="E4" s="13"/>
      <c r="F4" s="14" t="s">
        <v>27</v>
      </c>
      <c r="G4" s="6"/>
      <c r="H4" s="6"/>
      <c r="I4" s="7"/>
    </row>
    <row r="5" spans="2:9" x14ac:dyDescent="0.25">
      <c r="B5" s="5"/>
      <c r="C5" s="6"/>
      <c r="D5" s="6"/>
      <c r="E5" s="6"/>
      <c r="F5" s="6"/>
      <c r="G5" s="6"/>
      <c r="H5" s="6"/>
      <c r="I5" s="7"/>
    </row>
    <row r="6" spans="2:9" ht="35.1" customHeight="1" x14ac:dyDescent="0.25">
      <c r="B6" s="8" t="s">
        <v>0</v>
      </c>
      <c r="C6" s="8" t="s">
        <v>1</v>
      </c>
      <c r="D6" s="8" t="s">
        <v>2</v>
      </c>
      <c r="E6" s="8" t="s">
        <v>3</v>
      </c>
      <c r="F6" s="8" t="s">
        <v>4</v>
      </c>
      <c r="G6" s="8" t="s">
        <v>5</v>
      </c>
      <c r="H6" s="8" t="s">
        <v>6</v>
      </c>
      <c r="I6" s="8" t="s">
        <v>7</v>
      </c>
    </row>
    <row r="7" spans="2:9" ht="35.1" customHeight="1" x14ac:dyDescent="0.25">
      <c r="B7" s="9" t="s">
        <v>85</v>
      </c>
      <c r="C7" s="10" t="s">
        <v>8</v>
      </c>
      <c r="D7" s="9" t="s">
        <v>44</v>
      </c>
      <c r="E7" s="10" t="s">
        <v>92</v>
      </c>
      <c r="F7" s="11" t="s">
        <v>11</v>
      </c>
      <c r="G7" s="10">
        <v>42525</v>
      </c>
      <c r="H7" s="9" t="s">
        <v>155</v>
      </c>
      <c r="I7" s="12">
        <f>146.45+525.97</f>
        <v>672.42000000000007</v>
      </c>
    </row>
    <row r="8" spans="2:9" s="1" customFormat="1" ht="35.1" customHeight="1" x14ac:dyDescent="0.25">
      <c r="B8" s="9" t="s">
        <v>74</v>
      </c>
      <c r="C8" s="10" t="s">
        <v>8</v>
      </c>
      <c r="D8" s="9" t="s">
        <v>9</v>
      </c>
      <c r="E8" s="10" t="s">
        <v>91</v>
      </c>
      <c r="F8" s="11" t="s">
        <v>11</v>
      </c>
      <c r="G8" s="10" t="s">
        <v>90</v>
      </c>
      <c r="H8" s="9" t="s">
        <v>163</v>
      </c>
      <c r="I8" s="12">
        <f>428.08+477.96</f>
        <v>906.04</v>
      </c>
    </row>
  </sheetData>
  <pageMargins left="0.51181102362204722" right="0.51181102362204722" top="0.78740157480314965" bottom="0.78740157480314965" header="0.31496062992125984" footer="0.31496062992125984"/>
  <pageSetup paperSize="9" scale="75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3"/>
  <sheetViews>
    <sheetView showGridLines="0" workbookViewId="0">
      <pane xSplit="1" ySplit="6" topLeftCell="B7" activePane="bottomRight" state="frozen"/>
      <selection activeCell="E23" sqref="E23"/>
      <selection pane="topRight" activeCell="E23" sqref="E23"/>
      <selection pane="bottomLeft" activeCell="E23" sqref="E23"/>
      <selection pane="bottomRight" activeCell="E23" sqref="E23"/>
    </sheetView>
  </sheetViews>
  <sheetFormatPr defaultRowHeight="15" x14ac:dyDescent="0.25"/>
  <cols>
    <col min="1" max="1" width="2.5703125" customWidth="1"/>
    <col min="2" max="2" width="30.85546875" customWidth="1"/>
    <col min="3" max="3" width="6.5703125" customWidth="1"/>
    <col min="4" max="4" width="15.28515625" customWidth="1"/>
    <col min="5" max="5" width="50.7109375" customWidth="1"/>
    <col min="6" max="6" width="16.5703125" bestFit="1" customWidth="1"/>
    <col min="7" max="7" width="22.7109375" bestFit="1" customWidth="1"/>
    <col min="8" max="8" width="19.28515625" customWidth="1"/>
    <col min="9" max="9" width="15.42578125" customWidth="1"/>
  </cols>
  <sheetData>
    <row r="2" spans="2:9" x14ac:dyDescent="0.25">
      <c r="B2" s="2"/>
      <c r="C2" s="3"/>
      <c r="D2" s="3"/>
      <c r="E2" s="3"/>
      <c r="F2" s="3"/>
      <c r="G2" s="3"/>
      <c r="H2" s="3"/>
      <c r="I2" s="4"/>
    </row>
    <row r="3" spans="2:9" x14ac:dyDescent="0.25">
      <c r="B3" s="5"/>
      <c r="C3" s="6"/>
      <c r="D3" s="6"/>
      <c r="E3" s="6"/>
      <c r="F3" s="6"/>
      <c r="G3" s="6"/>
      <c r="H3" s="6"/>
      <c r="I3" s="7"/>
    </row>
    <row r="4" spans="2:9" x14ac:dyDescent="0.25">
      <c r="B4" s="5"/>
      <c r="C4" s="6"/>
      <c r="D4" s="6"/>
      <c r="E4" s="13"/>
      <c r="F4" s="14" t="s">
        <v>28</v>
      </c>
      <c r="G4" s="6"/>
      <c r="H4" s="6"/>
      <c r="I4" s="7"/>
    </row>
    <row r="5" spans="2:9" x14ac:dyDescent="0.25">
      <c r="B5" s="5"/>
      <c r="C5" s="6"/>
      <c r="D5" s="6"/>
      <c r="E5" s="6"/>
      <c r="F5" s="6"/>
      <c r="G5" s="6"/>
      <c r="H5" s="6"/>
      <c r="I5" s="7"/>
    </row>
    <row r="6" spans="2:9" ht="35.1" customHeight="1" x14ac:dyDescent="0.25">
      <c r="B6" s="8" t="s">
        <v>0</v>
      </c>
      <c r="C6" s="8" t="s">
        <v>1</v>
      </c>
      <c r="D6" s="8" t="s">
        <v>2</v>
      </c>
      <c r="E6" s="8" t="s">
        <v>3</v>
      </c>
      <c r="F6" s="8" t="s">
        <v>4</v>
      </c>
      <c r="G6" s="8" t="s">
        <v>5</v>
      </c>
      <c r="H6" s="8" t="s">
        <v>6</v>
      </c>
      <c r="I6" s="8" t="s">
        <v>7</v>
      </c>
    </row>
    <row r="7" spans="2:9" ht="35.1" customHeight="1" x14ac:dyDescent="0.25">
      <c r="B7" s="9" t="s">
        <v>18</v>
      </c>
      <c r="C7" s="10" t="s">
        <v>8</v>
      </c>
      <c r="D7" s="9" t="s">
        <v>10</v>
      </c>
      <c r="E7" s="10" t="s">
        <v>88</v>
      </c>
      <c r="F7" s="11" t="s">
        <v>87</v>
      </c>
      <c r="G7" s="10" t="s">
        <v>84</v>
      </c>
      <c r="H7" s="9" t="s">
        <v>164</v>
      </c>
      <c r="I7" s="12">
        <v>1754.42</v>
      </c>
    </row>
    <row r="8" spans="2:9" ht="35.1" customHeight="1" x14ac:dyDescent="0.25">
      <c r="B8" s="9" t="s">
        <v>85</v>
      </c>
      <c r="C8" s="10" t="s">
        <v>8</v>
      </c>
      <c r="D8" s="9" t="s">
        <v>44</v>
      </c>
      <c r="E8" s="10" t="s">
        <v>86</v>
      </c>
      <c r="F8" s="11" t="s">
        <v>87</v>
      </c>
      <c r="G8" s="10" t="s">
        <v>84</v>
      </c>
      <c r="H8" s="9" t="s">
        <v>164</v>
      </c>
      <c r="I8" s="12">
        <f>1004.85+1372.53</f>
        <v>2377.38</v>
      </c>
    </row>
    <row r="9" spans="2:9" ht="35.1" customHeight="1" x14ac:dyDescent="0.25">
      <c r="B9" s="9" t="s">
        <v>18</v>
      </c>
      <c r="C9" s="10" t="s">
        <v>8</v>
      </c>
      <c r="D9" s="9" t="s">
        <v>10</v>
      </c>
      <c r="E9" s="10" t="s">
        <v>82</v>
      </c>
      <c r="F9" s="11" t="s">
        <v>81</v>
      </c>
      <c r="G9" s="10">
        <v>41836</v>
      </c>
      <c r="H9" s="9" t="s">
        <v>165</v>
      </c>
      <c r="I9" s="12">
        <f>737.36+843.07</f>
        <v>1580.43</v>
      </c>
    </row>
    <row r="10" spans="2:9" ht="35.1" customHeight="1" x14ac:dyDescent="0.25">
      <c r="B10" s="9" t="s">
        <v>18</v>
      </c>
      <c r="C10" s="10" t="s">
        <v>8</v>
      </c>
      <c r="D10" s="9" t="s">
        <v>10</v>
      </c>
      <c r="E10" s="10" t="s">
        <v>89</v>
      </c>
      <c r="F10" s="11" t="s">
        <v>11</v>
      </c>
      <c r="G10" s="10" t="s">
        <v>83</v>
      </c>
      <c r="H10" s="9" t="s">
        <v>155</v>
      </c>
      <c r="I10" s="12">
        <f>616.45+344.34</f>
        <v>960.79</v>
      </c>
    </row>
    <row r="11" spans="2:9" ht="35.1" customHeight="1" x14ac:dyDescent="0.25">
      <c r="B11" s="9" t="s">
        <v>18</v>
      </c>
      <c r="C11" s="10" t="s">
        <v>8</v>
      </c>
      <c r="D11" s="9" t="s">
        <v>10</v>
      </c>
      <c r="E11" s="10" t="s">
        <v>79</v>
      </c>
      <c r="F11" s="11" t="s">
        <v>11</v>
      </c>
      <c r="G11" s="10" t="s">
        <v>80</v>
      </c>
      <c r="H11" s="9" t="s">
        <v>155</v>
      </c>
      <c r="I11" s="12">
        <f>431.84+432.2</f>
        <v>864.04</v>
      </c>
    </row>
    <row r="12" spans="2:9" ht="35.1" customHeight="1" x14ac:dyDescent="0.25">
      <c r="B12" s="9" t="s">
        <v>18</v>
      </c>
      <c r="C12" s="10" t="s">
        <v>8</v>
      </c>
      <c r="D12" s="9" t="s">
        <v>10</v>
      </c>
      <c r="E12" s="10" t="s">
        <v>78</v>
      </c>
      <c r="F12" s="11" t="s">
        <v>76</v>
      </c>
      <c r="G12" s="10" t="s">
        <v>167</v>
      </c>
      <c r="H12" s="9" t="s">
        <v>166</v>
      </c>
      <c r="I12" s="12">
        <f>605.1+800.96</f>
        <v>1406.06</v>
      </c>
    </row>
    <row r="13" spans="2:9" s="1" customFormat="1" ht="35.1" customHeight="1" x14ac:dyDescent="0.25">
      <c r="B13" s="9" t="s">
        <v>74</v>
      </c>
      <c r="C13" s="10" t="s">
        <v>8</v>
      </c>
      <c r="D13" s="9" t="s">
        <v>9</v>
      </c>
      <c r="E13" s="10" t="s">
        <v>75</v>
      </c>
      <c r="F13" s="11" t="s">
        <v>76</v>
      </c>
      <c r="G13" s="10" t="s">
        <v>77</v>
      </c>
      <c r="H13" s="9" t="s">
        <v>166</v>
      </c>
      <c r="I13" s="12">
        <v>1633.67</v>
      </c>
    </row>
  </sheetData>
  <pageMargins left="0.51181102362204722" right="0.51181102362204722" top="0.78740157480314965" bottom="0.78740157480314965" header="0.31496062992125984" footer="0.31496062992125984"/>
  <pageSetup paperSize="9" scale="75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2"/>
  <sheetViews>
    <sheetView showGridLines="0" workbookViewId="0">
      <pane xSplit="1" ySplit="6" topLeftCell="B7" activePane="bottomRight" state="frozen"/>
      <selection activeCell="E23" sqref="E23"/>
      <selection pane="topRight" activeCell="E23" sqref="E23"/>
      <selection pane="bottomLeft" activeCell="E23" sqref="E23"/>
      <selection pane="bottomRight" activeCell="E23" sqref="E23"/>
    </sheetView>
  </sheetViews>
  <sheetFormatPr defaultRowHeight="15" x14ac:dyDescent="0.25"/>
  <cols>
    <col min="1" max="1" width="2.5703125" customWidth="1"/>
    <col min="2" max="2" width="30.85546875" customWidth="1"/>
    <col min="3" max="3" width="6.5703125" customWidth="1"/>
    <col min="4" max="4" width="15.28515625" customWidth="1"/>
    <col min="5" max="5" width="50.7109375" customWidth="1"/>
    <col min="6" max="6" width="16.5703125" bestFit="1" customWidth="1"/>
    <col min="7" max="7" width="22.7109375" bestFit="1" customWidth="1"/>
    <col min="8" max="8" width="19.28515625" customWidth="1"/>
    <col min="9" max="9" width="15.42578125" customWidth="1"/>
  </cols>
  <sheetData>
    <row r="2" spans="2:9" x14ac:dyDescent="0.25">
      <c r="B2" s="2"/>
      <c r="C2" s="3"/>
      <c r="D2" s="3"/>
      <c r="E2" s="3"/>
      <c r="F2" s="3"/>
      <c r="G2" s="3"/>
      <c r="H2" s="3"/>
      <c r="I2" s="4"/>
    </row>
    <row r="3" spans="2:9" x14ac:dyDescent="0.25">
      <c r="B3" s="5"/>
      <c r="C3" s="6"/>
      <c r="D3" s="6"/>
      <c r="E3" s="6"/>
      <c r="F3" s="6"/>
      <c r="G3" s="6"/>
      <c r="H3" s="6"/>
      <c r="I3" s="7"/>
    </row>
    <row r="4" spans="2:9" x14ac:dyDescent="0.25">
      <c r="B4" s="5"/>
      <c r="C4" s="6"/>
      <c r="D4" s="6"/>
      <c r="E4" s="13"/>
      <c r="F4" s="14" t="s">
        <v>29</v>
      </c>
      <c r="G4" s="6"/>
      <c r="H4" s="6"/>
      <c r="I4" s="7"/>
    </row>
    <row r="5" spans="2:9" x14ac:dyDescent="0.25">
      <c r="B5" s="5"/>
      <c r="C5" s="6"/>
      <c r="D5" s="6"/>
      <c r="E5" s="6"/>
      <c r="F5" s="6"/>
      <c r="G5" s="6"/>
      <c r="H5" s="6"/>
      <c r="I5" s="7"/>
    </row>
    <row r="6" spans="2:9" ht="35.1" customHeight="1" x14ac:dyDescent="0.25">
      <c r="B6" s="8" t="s">
        <v>0</v>
      </c>
      <c r="C6" s="8" t="s">
        <v>1</v>
      </c>
      <c r="D6" s="8" t="s">
        <v>2</v>
      </c>
      <c r="E6" s="8" t="s">
        <v>3</v>
      </c>
      <c r="F6" s="8" t="s">
        <v>4</v>
      </c>
      <c r="G6" s="8" t="s">
        <v>5</v>
      </c>
      <c r="H6" s="8" t="s">
        <v>6</v>
      </c>
      <c r="I6" s="8" t="s">
        <v>7</v>
      </c>
    </row>
    <row r="7" spans="2:9" ht="35.1" customHeight="1" x14ac:dyDescent="0.25">
      <c r="B7" s="9" t="s">
        <v>62</v>
      </c>
      <c r="C7" s="10" t="s">
        <v>8</v>
      </c>
      <c r="D7" s="9" t="s">
        <v>63</v>
      </c>
      <c r="E7" s="10" t="s">
        <v>64</v>
      </c>
      <c r="F7" s="11" t="s">
        <v>11</v>
      </c>
      <c r="G7" s="10" t="s">
        <v>65</v>
      </c>
      <c r="H7" s="9" t="s">
        <v>149</v>
      </c>
      <c r="I7" s="12">
        <f t="shared" ref="I7:I10" si="0">854.65+642.35</f>
        <v>1497</v>
      </c>
    </row>
    <row r="8" spans="2:9" ht="35.1" customHeight="1" x14ac:dyDescent="0.25">
      <c r="B8" s="9" t="s">
        <v>66</v>
      </c>
      <c r="C8" s="10" t="s">
        <v>8</v>
      </c>
      <c r="D8" s="9" t="s">
        <v>67</v>
      </c>
      <c r="E8" s="10" t="s">
        <v>64</v>
      </c>
      <c r="F8" s="11" t="s">
        <v>11</v>
      </c>
      <c r="G8" s="10" t="s">
        <v>65</v>
      </c>
      <c r="H8" s="9" t="s">
        <v>149</v>
      </c>
      <c r="I8" s="12">
        <f t="shared" si="0"/>
        <v>1497</v>
      </c>
    </row>
    <row r="9" spans="2:9" ht="35.1" customHeight="1" x14ac:dyDescent="0.25">
      <c r="B9" s="9" t="s">
        <v>68</v>
      </c>
      <c r="C9" s="10" t="s">
        <v>8</v>
      </c>
      <c r="D9" s="9" t="s">
        <v>69</v>
      </c>
      <c r="E9" s="10" t="s">
        <v>64</v>
      </c>
      <c r="F9" s="11" t="s">
        <v>11</v>
      </c>
      <c r="G9" s="10" t="s">
        <v>65</v>
      </c>
      <c r="H9" s="9" t="s">
        <v>149</v>
      </c>
      <c r="I9" s="12">
        <f t="shared" si="0"/>
        <v>1497</v>
      </c>
    </row>
    <row r="10" spans="2:9" ht="35.1" customHeight="1" x14ac:dyDescent="0.25">
      <c r="B10" s="9" t="s">
        <v>70</v>
      </c>
      <c r="C10" s="10" t="s">
        <v>8</v>
      </c>
      <c r="D10" s="9" t="s">
        <v>72</v>
      </c>
      <c r="E10" s="10" t="s">
        <v>64</v>
      </c>
      <c r="F10" s="11" t="s">
        <v>11</v>
      </c>
      <c r="G10" s="10" t="s">
        <v>65</v>
      </c>
      <c r="H10" s="9" t="s">
        <v>149</v>
      </c>
      <c r="I10" s="12">
        <f t="shared" si="0"/>
        <v>1497</v>
      </c>
    </row>
    <row r="11" spans="2:9" ht="35.1" customHeight="1" x14ac:dyDescent="0.25">
      <c r="B11" s="9" t="s">
        <v>71</v>
      </c>
      <c r="C11" s="10" t="s">
        <v>8</v>
      </c>
      <c r="D11" s="9" t="s">
        <v>73</v>
      </c>
      <c r="E11" s="10" t="s">
        <v>64</v>
      </c>
      <c r="F11" s="11" t="s">
        <v>11</v>
      </c>
      <c r="G11" s="10" t="s">
        <v>65</v>
      </c>
      <c r="H11" s="9" t="s">
        <v>149</v>
      </c>
      <c r="I11" s="12">
        <f>854.65+642.35</f>
        <v>1497</v>
      </c>
    </row>
    <row r="12" spans="2:9" s="1" customFormat="1" ht="35.1" customHeight="1" x14ac:dyDescent="0.25">
      <c r="B12" s="9" t="s">
        <v>52</v>
      </c>
      <c r="C12" s="10" t="s">
        <v>8</v>
      </c>
      <c r="D12" s="9" t="s">
        <v>53</v>
      </c>
      <c r="E12" s="10" t="s">
        <v>59</v>
      </c>
      <c r="F12" s="11" t="s">
        <v>61</v>
      </c>
      <c r="G12" s="10" t="s">
        <v>60</v>
      </c>
      <c r="H12" s="9" t="s">
        <v>168</v>
      </c>
      <c r="I12" s="12">
        <f>506.21+472.37</f>
        <v>978.57999999999993</v>
      </c>
    </row>
  </sheetData>
  <pageMargins left="0.51181102362204722" right="0.51181102362204722" top="0.78740157480314965" bottom="0.78740157480314965" header="0.31496062992125984" footer="0.31496062992125984"/>
  <pageSetup paperSize="9" scale="75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2"/>
  <sheetViews>
    <sheetView showGridLines="0" tabSelected="1" workbookViewId="0">
      <pane xSplit="1" ySplit="6" topLeftCell="B7" activePane="bottomRight" state="frozen"/>
      <selection activeCell="E23" sqref="E23"/>
      <selection pane="topRight" activeCell="E23" sqref="E23"/>
      <selection pane="bottomLeft" activeCell="E23" sqref="E23"/>
      <selection pane="bottomRight" activeCell="E23" sqref="E23"/>
    </sheetView>
  </sheetViews>
  <sheetFormatPr defaultRowHeight="15" x14ac:dyDescent="0.25"/>
  <cols>
    <col min="1" max="1" width="2.5703125" customWidth="1"/>
    <col min="2" max="2" width="30.85546875" customWidth="1"/>
    <col min="3" max="3" width="6.5703125" customWidth="1"/>
    <col min="4" max="4" width="15.28515625" customWidth="1"/>
    <col min="5" max="5" width="50.7109375" customWidth="1"/>
    <col min="6" max="6" width="16.5703125" bestFit="1" customWidth="1"/>
    <col min="7" max="7" width="22.7109375" bestFit="1" customWidth="1"/>
    <col min="8" max="8" width="19.28515625" customWidth="1"/>
    <col min="9" max="9" width="15.42578125" customWidth="1"/>
  </cols>
  <sheetData>
    <row r="2" spans="2:9" x14ac:dyDescent="0.25">
      <c r="B2" s="2"/>
      <c r="C2" s="3"/>
      <c r="D2" s="3"/>
      <c r="E2" s="3"/>
      <c r="F2" s="3"/>
      <c r="G2" s="3"/>
      <c r="H2" s="3"/>
      <c r="I2" s="4"/>
    </row>
    <row r="3" spans="2:9" x14ac:dyDescent="0.25">
      <c r="B3" s="5"/>
      <c r="C3" s="6"/>
      <c r="D3" s="6"/>
      <c r="E3" s="6"/>
      <c r="F3" s="6"/>
      <c r="G3" s="6"/>
      <c r="H3" s="6"/>
      <c r="I3" s="7"/>
    </row>
    <row r="4" spans="2:9" x14ac:dyDescent="0.25">
      <c r="B4" s="5"/>
      <c r="C4" s="6"/>
      <c r="D4" s="6"/>
      <c r="E4" s="13"/>
      <c r="F4" s="14" t="s">
        <v>30</v>
      </c>
      <c r="G4" s="6"/>
      <c r="H4" s="6"/>
      <c r="I4" s="7"/>
    </row>
    <row r="5" spans="2:9" x14ac:dyDescent="0.25">
      <c r="B5" s="5"/>
      <c r="C5" s="6"/>
      <c r="D5" s="6"/>
      <c r="E5" s="6"/>
      <c r="F5" s="6"/>
      <c r="G5" s="6"/>
      <c r="H5" s="6"/>
      <c r="I5" s="7"/>
    </row>
    <row r="6" spans="2:9" ht="35.1" customHeight="1" x14ac:dyDescent="0.25">
      <c r="B6" s="8" t="s">
        <v>0</v>
      </c>
      <c r="C6" s="8" t="s">
        <v>1</v>
      </c>
      <c r="D6" s="8" t="s">
        <v>2</v>
      </c>
      <c r="E6" s="8" t="s">
        <v>3</v>
      </c>
      <c r="F6" s="8" t="s">
        <v>4</v>
      </c>
      <c r="G6" s="8" t="s">
        <v>5</v>
      </c>
      <c r="H6" s="8" t="s">
        <v>6</v>
      </c>
      <c r="I6" s="8" t="s">
        <v>7</v>
      </c>
    </row>
    <row r="7" spans="2:9" ht="35.1" customHeight="1" x14ac:dyDescent="0.25">
      <c r="B7" s="9" t="s">
        <v>39</v>
      </c>
      <c r="C7" s="10" t="s">
        <v>8</v>
      </c>
      <c r="D7" s="9" t="s">
        <v>10</v>
      </c>
      <c r="E7" s="10" t="s">
        <v>57</v>
      </c>
      <c r="F7" s="11" t="s">
        <v>58</v>
      </c>
      <c r="G7" s="10" t="s">
        <v>55</v>
      </c>
      <c r="H7" s="9" t="s">
        <v>169</v>
      </c>
      <c r="I7" s="12">
        <v>475.09</v>
      </c>
    </row>
    <row r="8" spans="2:9" ht="35.1" customHeight="1" x14ac:dyDescent="0.25">
      <c r="B8" s="9" t="s">
        <v>56</v>
      </c>
      <c r="C8" s="10" t="s">
        <v>8</v>
      </c>
      <c r="D8" s="9" t="s">
        <v>9</v>
      </c>
      <c r="E8" s="10" t="s">
        <v>57</v>
      </c>
      <c r="F8" s="11" t="s">
        <v>58</v>
      </c>
      <c r="G8" s="10" t="s">
        <v>55</v>
      </c>
      <c r="H8" s="9" t="s">
        <v>169</v>
      </c>
      <c r="I8" s="12">
        <v>475.09</v>
      </c>
    </row>
    <row r="9" spans="2:9" ht="42.75" x14ac:dyDescent="0.25">
      <c r="B9" s="9" t="s">
        <v>52</v>
      </c>
      <c r="C9" s="10" t="s">
        <v>8</v>
      </c>
      <c r="D9" s="9" t="s">
        <v>53</v>
      </c>
      <c r="E9" s="10" t="s">
        <v>54</v>
      </c>
      <c r="F9" s="11" t="s">
        <v>11</v>
      </c>
      <c r="G9" s="10" t="s">
        <v>55</v>
      </c>
      <c r="H9" s="9" t="s">
        <v>155</v>
      </c>
      <c r="I9" s="12">
        <f>532.32</f>
        <v>532.32000000000005</v>
      </c>
    </row>
    <row r="10" spans="2:9" ht="35.1" customHeight="1" x14ac:dyDescent="0.25">
      <c r="B10" s="9" t="s">
        <v>49</v>
      </c>
      <c r="C10" s="10" t="s">
        <v>8</v>
      </c>
      <c r="D10" s="9" t="s">
        <v>50</v>
      </c>
      <c r="E10" s="10" t="s">
        <v>45</v>
      </c>
      <c r="F10" s="11" t="s">
        <v>11</v>
      </c>
      <c r="G10" s="10" t="s">
        <v>51</v>
      </c>
      <c r="H10" s="9" t="s">
        <v>155</v>
      </c>
      <c r="I10" s="12">
        <f>315.01+604.91</f>
        <v>919.92</v>
      </c>
    </row>
    <row r="11" spans="2:9" ht="35.1" customHeight="1" x14ac:dyDescent="0.25">
      <c r="B11" s="9" t="s">
        <v>39</v>
      </c>
      <c r="C11" s="10" t="s">
        <v>8</v>
      </c>
      <c r="D11" s="9" t="s">
        <v>10</v>
      </c>
      <c r="E11" s="10" t="s">
        <v>48</v>
      </c>
      <c r="F11" s="11" t="s">
        <v>11</v>
      </c>
      <c r="G11" s="10" t="s">
        <v>47</v>
      </c>
      <c r="H11" s="9" t="s">
        <v>155</v>
      </c>
      <c r="I11" s="12">
        <f>144.29+730.19</f>
        <v>874.48</v>
      </c>
    </row>
    <row r="12" spans="2:9" s="1" customFormat="1" ht="35.1" customHeight="1" x14ac:dyDescent="0.25">
      <c r="B12" s="9" t="s">
        <v>43</v>
      </c>
      <c r="C12" s="10" t="s">
        <v>8</v>
      </c>
      <c r="D12" s="9" t="s">
        <v>44</v>
      </c>
      <c r="E12" s="10" t="s">
        <v>45</v>
      </c>
      <c r="F12" s="11" t="s">
        <v>11</v>
      </c>
      <c r="G12" s="10" t="s">
        <v>46</v>
      </c>
      <c r="H12" s="9" t="s">
        <v>155</v>
      </c>
      <c r="I12" s="12">
        <v>763.51</v>
      </c>
    </row>
  </sheetData>
  <pageMargins left="0.51181102362204722" right="0.51181102362204722" top="0.78740157480314965" bottom="0.78740157480314965" header="0.31496062992125984" footer="0.31496062992125984"/>
  <pageSetup paperSize="9"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12</vt:i4>
      </vt:variant>
    </vt:vector>
  </HeadingPairs>
  <TitlesOfParts>
    <vt:vector size="12" baseType="lpstr">
      <vt:lpstr>JANEIRO_14</vt:lpstr>
      <vt:lpstr>FEVEREIRO_14</vt:lpstr>
      <vt:lpstr>MARÇO_14</vt:lpstr>
      <vt:lpstr>ABRIL_14</vt:lpstr>
      <vt:lpstr>MAIO_14</vt:lpstr>
      <vt:lpstr>JUNHO_14</vt:lpstr>
      <vt:lpstr>JULHO_14</vt:lpstr>
      <vt:lpstr>AGOSTO_14</vt:lpstr>
      <vt:lpstr>SETEMBRO_14</vt:lpstr>
      <vt:lpstr>OUTUBRO_14</vt:lpstr>
      <vt:lpstr>NOVEMBRO_14</vt:lpstr>
      <vt:lpstr>DEZEMBRO_14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Leticia Pinheiro Fernandes</dc:creator>
  <cp:lastModifiedBy>Tatiana de Souza Moura</cp:lastModifiedBy>
  <cp:lastPrinted>2016-06-28T18:45:09Z</cp:lastPrinted>
  <dcterms:created xsi:type="dcterms:W3CDTF">2015-09-22T19:01:20Z</dcterms:created>
  <dcterms:modified xsi:type="dcterms:W3CDTF">2017-01-13T13:21:44Z</dcterms:modified>
</cp:coreProperties>
</file>