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atiana\Fiscal de Contratos\WebTrip\Portal da Transparência_2016\"/>
    </mc:Choice>
  </mc:AlternateContent>
  <bookViews>
    <workbookView xWindow="0" yWindow="0" windowWidth="24000" windowHeight="9735" firstSheet="5" activeTab="11"/>
  </bookViews>
  <sheets>
    <sheet name="JANEIRO_16 " sheetId="3" r:id="rId1"/>
    <sheet name="FEVEREIRO_16" sheetId="4" r:id="rId2"/>
    <sheet name="MARÇO_16" sheetId="5" r:id="rId3"/>
    <sheet name="ABRIL_16" sheetId="6" r:id="rId4"/>
    <sheet name="MAIO_16" sheetId="7" r:id="rId5"/>
    <sheet name="JUNHO_16" sheetId="8" r:id="rId6"/>
    <sheet name="JULHO_16" sheetId="9" r:id="rId7"/>
    <sheet name="AGOSTO_16" sheetId="10" r:id="rId8"/>
    <sheet name="SETEMBRO_16" sheetId="11" r:id="rId9"/>
    <sheet name="OUTUBRO_16" sheetId="12" r:id="rId10"/>
    <sheet name="NOVEMBRO_16" sheetId="13" r:id="rId11"/>
    <sheet name="DEZEMBRO_16" sheetId="14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4" l="1"/>
  <c r="I8" i="14"/>
  <c r="I6" i="14"/>
  <c r="I12" i="13" l="1"/>
  <c r="I11" i="13" l="1"/>
  <c r="I10" i="13"/>
  <c r="I9" i="13"/>
  <c r="I8" i="13"/>
  <c r="I7" i="13"/>
  <c r="I6" i="13"/>
  <c r="I18" i="11" l="1"/>
  <c r="I13" i="11" l="1"/>
  <c r="I11" i="11"/>
  <c r="I10" i="11"/>
  <c r="I8" i="11"/>
  <c r="I7" i="11"/>
  <c r="I6" i="11"/>
  <c r="I14" i="10" l="1"/>
  <c r="I13" i="10" l="1"/>
  <c r="I12" i="10" l="1"/>
  <c r="I9" i="10" l="1"/>
  <c r="I8" i="10"/>
  <c r="I11" i="10" l="1"/>
  <c r="I10" i="10"/>
  <c r="I9" i="9" l="1"/>
  <c r="I7" i="10" l="1"/>
  <c r="I6" i="10"/>
  <c r="I11" i="8" l="1"/>
  <c r="I10" i="8"/>
  <c r="I8" i="8" l="1"/>
  <c r="I7" i="8"/>
  <c r="I6" i="8"/>
  <c r="I12" i="7" l="1"/>
  <c r="I11" i="7"/>
  <c r="I10" i="7"/>
  <c r="I9" i="7"/>
  <c r="I8" i="7"/>
  <c r="I7" i="7"/>
  <c r="I6" i="7"/>
  <c r="I10" i="6" l="1"/>
  <c r="I11" i="6" l="1"/>
  <c r="I9" i="6" l="1"/>
  <c r="I8" i="6"/>
  <c r="I7" i="6" l="1"/>
  <c r="I6" i="6"/>
  <c r="I6" i="5" l="1"/>
  <c r="I11" i="3" l="1"/>
  <c r="I9" i="3"/>
  <c r="I8" i="3"/>
  <c r="I6" i="3"/>
</calcChain>
</file>

<file path=xl/comments1.xml><?xml version="1.0" encoding="utf-8"?>
<comments xmlns="http://schemas.openxmlformats.org/spreadsheetml/2006/main">
  <authors>
    <author>Tatiana de Souza Moura</author>
  </authors>
  <commentList>
    <comment ref="B7" authorId="0" shapeId="0">
      <text>
        <r>
          <rPr>
            <b/>
            <sz val="9"/>
            <color indexed="81"/>
            <rFont val="Segoe UI"/>
            <family val="2"/>
          </rPr>
          <t>cancelada</t>
        </r>
      </text>
    </comment>
  </commentList>
</comments>
</file>

<file path=xl/comments2.xml><?xml version="1.0" encoding="utf-8"?>
<comments xmlns="http://schemas.openxmlformats.org/spreadsheetml/2006/main">
  <authors>
    <author>Tatiana de Souza Moura</author>
  </authors>
  <commentList>
    <comment ref="B7" authorId="0" shapeId="0">
      <text>
        <r>
          <rPr>
            <b/>
            <sz val="9"/>
            <color indexed="81"/>
            <rFont val="Segoe UI"/>
            <family val="2"/>
          </rPr>
          <t>cancelada</t>
        </r>
      </text>
    </comment>
  </commentList>
</comments>
</file>

<file path=xl/sharedStrings.xml><?xml version="1.0" encoding="utf-8"?>
<sst xmlns="http://schemas.openxmlformats.org/spreadsheetml/2006/main" count="557" uniqueCount="210">
  <si>
    <t>Passageiro/Nome</t>
  </si>
  <si>
    <t>UF</t>
  </si>
  <si>
    <t>Cargo/Título</t>
  </si>
  <si>
    <t>Evento/Reunião</t>
  </si>
  <si>
    <t>Local</t>
  </si>
  <si>
    <t>Data do Evento</t>
  </si>
  <si>
    <t>Deslocamento (sigla aeroporto)</t>
  </si>
  <si>
    <t>Valor da Passagem</t>
  </si>
  <si>
    <t>Relatório Mensal de Viagens - JANEIRO/2016</t>
  </si>
  <si>
    <t>Brasília-DF</t>
  </si>
  <si>
    <t>Diane Bianchi da Costa e Silva</t>
  </si>
  <si>
    <t>RJ</t>
  </si>
  <si>
    <t>Analista de Fiscalização</t>
  </si>
  <si>
    <t>Analista Técnico</t>
  </si>
  <si>
    <t>Raquel Pillon Almeida</t>
  </si>
  <si>
    <t xml:space="preserve">Treinamento para Capacitação de Multiplicadores da Tabela de Honorários </t>
  </si>
  <si>
    <t>SDU x BSB x SDU</t>
  </si>
  <si>
    <t>Lucas Rocha</t>
  </si>
  <si>
    <t>SC</t>
  </si>
  <si>
    <t>Supervisor de TI</t>
  </si>
  <si>
    <t>Diagnóstico da Rede do CAU/RJ</t>
  </si>
  <si>
    <t>Rio de Janeiro-RJ</t>
  </si>
  <si>
    <t>18/01/2016 a 19/01/2016</t>
  </si>
  <si>
    <t>FLN x SDU x FLN</t>
  </si>
  <si>
    <t>Júlio Cláudio da Gama Bente</t>
  </si>
  <si>
    <t>Conselheiro</t>
  </si>
  <si>
    <t>I Seminário de Integração do CAU - O Papel do Ensino e do CAU na capacitação e na Formação continuada em Ética e no Exercício Profissional</t>
  </si>
  <si>
    <t>São Paulo - SP</t>
  </si>
  <si>
    <t>SDU x CGH x SDU</t>
  </si>
  <si>
    <t>Jerônimo de Moraes Neto</t>
  </si>
  <si>
    <t>Presidente</t>
  </si>
  <si>
    <t>149º Reunião do Conselho Superior do IAB-COSU</t>
  </si>
  <si>
    <t>Espírito Santo-ES</t>
  </si>
  <si>
    <t>27/01/2016 a 31/01/2016</t>
  </si>
  <si>
    <t>SDU x VIX x SDU</t>
  </si>
  <si>
    <t>Lucas Teixeira</t>
  </si>
  <si>
    <t>28/01/2016 a 30/01/2016</t>
  </si>
  <si>
    <t>Relatório Mensal de Viagens - FEVEREIRO/2016</t>
  </si>
  <si>
    <t>Relatório Mensal de Viagens - MARÇO/2016</t>
  </si>
  <si>
    <t>Luis Fernando Valverde Salandia</t>
  </si>
  <si>
    <t>Vice-Presidente</t>
  </si>
  <si>
    <t>Encontro Rumo à Conferência Habitat-III</t>
  </si>
  <si>
    <t>São Paulo/SP</t>
  </si>
  <si>
    <t>GIG x CGH x GIG</t>
  </si>
  <si>
    <t>29/02/16 a 01/03/16</t>
  </si>
  <si>
    <t>Gerente Administrativo</t>
  </si>
  <si>
    <t>Encontro Temático sobre Prestação de Contas</t>
  </si>
  <si>
    <t>Eduardo Carlos Cotrim Guimarães</t>
  </si>
  <si>
    <t>Seminário Regional da Comissão de Ética e Disciplina - Região Nordeste 2016</t>
  </si>
  <si>
    <t>Teresina-PI</t>
  </si>
  <si>
    <t>07/04/2016 a 08/04/16</t>
  </si>
  <si>
    <t>SDU x BSB x THE x BSB x  GIG</t>
  </si>
  <si>
    <t>Jorge Ricardo Santos de Lima Costa</t>
  </si>
  <si>
    <t>Relatório Mensal de Viagens - ABRIL/2016</t>
  </si>
  <si>
    <t>Reunião com os Presidentes do CAU/BR e CAU/SP</t>
  </si>
  <si>
    <t>Curso Tomada e Prestação de Contas Anuais</t>
  </si>
  <si>
    <t>São Paulo-SP</t>
  </si>
  <si>
    <t>Aleksandro Thomaz  Amorim</t>
  </si>
  <si>
    <t>Gerente Financeiro</t>
  </si>
  <si>
    <t>Lucas Teixeira Franco</t>
  </si>
  <si>
    <t>Comissão de Estudo de Elaboração de Projetos Representação Gráfica e Atividades Técnicas de Arquitetura - ABNT</t>
  </si>
  <si>
    <t>I Seminário de Política Urbana e Ambiental e 4ª Reunião Extraordinária do Fórum dos Presidentes dos CAU/UF's</t>
  </si>
  <si>
    <t>12/04/16 a 14/04/16</t>
  </si>
  <si>
    <t>Flávio Vidigal de Carvalho Pereira</t>
  </si>
  <si>
    <t>Relatório Mensal de Viagens - MAIO/2016</t>
  </si>
  <si>
    <t>Ângela Botelho</t>
  </si>
  <si>
    <t>Seminário de Fiscalização da CEP-CAU/BR</t>
  </si>
  <si>
    <t>Brasília/DF</t>
  </si>
  <si>
    <t>11/05/16 a 13/05/16</t>
  </si>
  <si>
    <t>SDU  x BSB x SDU</t>
  </si>
  <si>
    <t>Augusto Cesar de Farias Alves</t>
  </si>
  <si>
    <t>Guilherme Costa da Fonseca</t>
  </si>
  <si>
    <t>Gerente de Fiscalização</t>
  </si>
  <si>
    <t>Maria Elisa Baptista</t>
  </si>
  <si>
    <t>MG</t>
  </si>
  <si>
    <t>Conselheiro CAU/MG</t>
  </si>
  <si>
    <t>Reunião com o Presidente e o Coordenador da CEF do CAU/RJ</t>
  </si>
  <si>
    <t>Rio de Janeiro/RJ</t>
  </si>
  <si>
    <t>SDU x CNF</t>
  </si>
  <si>
    <t>Nádia Somekh</t>
  </si>
  <si>
    <t>Convidado: Arquiteta e Professora</t>
  </si>
  <si>
    <t>06/05/16 a 07/05/16</t>
  </si>
  <si>
    <t>CGH x SDU x CGH</t>
  </si>
  <si>
    <t>Comissão de Estudo de Elaboração de Projetos Representação Gráfica e Atividades Técnicas de Arquitetura</t>
  </si>
  <si>
    <t>13/05/16 a 14/05/16</t>
  </si>
  <si>
    <t>5ª Reunião Extraordinária do Fórum de Presidentes e na 17ª Reunião Plenária Ampliada do CAU/BR e Reunião com Presidente do CAU/BR</t>
  </si>
  <si>
    <t>18/05/16 a 21/05/16</t>
  </si>
  <si>
    <t>Relatório Mensal de Viagens - JUNHO/16</t>
  </si>
  <si>
    <t>Grasiela Mancini França Pereira</t>
  </si>
  <si>
    <t>Seminário Regional da Comissão de Ética e Disciplina CED - CAU/BR</t>
  </si>
  <si>
    <t>Campo Grande/MS</t>
  </si>
  <si>
    <t>09/06/16 a 11/06/16</t>
  </si>
  <si>
    <t>SDU x CGR x SDU</t>
  </si>
  <si>
    <t>Ronaldo José da Costa</t>
  </si>
  <si>
    <t>Maria Filomena Paulos</t>
  </si>
  <si>
    <t>Chefe de Assessoria  de Planejamento  e Gestão da Estratégia - CAU/BR</t>
  </si>
  <si>
    <t>Reunião do Planejamento Estratégico do CAU/RJ</t>
  </si>
  <si>
    <t>08/06/16 a 11/06/16</t>
  </si>
  <si>
    <t>BSB x SDU x BSB</t>
  </si>
  <si>
    <t>24/06/16 a 25/06/16</t>
  </si>
  <si>
    <t>Relatório Mensal de Viagens - JULHO/16</t>
  </si>
  <si>
    <t>Cynthia Attie</t>
  </si>
  <si>
    <t>Gerente Geral</t>
  </si>
  <si>
    <t>Aleksandro Thomaz Amorim</t>
  </si>
  <si>
    <t>Seminário Técnico de Planejamento, Orçamento e Finanças do CAU</t>
  </si>
  <si>
    <t>28/06/16 a 29/06/16</t>
  </si>
  <si>
    <t>3º Treinamento Técnico para as Assessorias Jurídicas e Técnicas das Comissões de Ética dos CAU/UF</t>
  </si>
  <si>
    <t>SDU x BSB  x SDU</t>
  </si>
  <si>
    <t>Relatório Mensal de Viagens - AGOSTO/16</t>
  </si>
  <si>
    <t>Flávio Vidigal</t>
  </si>
  <si>
    <t>Seminário das Comissões de Planejamento e Finanças - CAU/RS</t>
  </si>
  <si>
    <t>Porto Alegre/RS</t>
  </si>
  <si>
    <t>04/08/16 a 05/08/16</t>
  </si>
  <si>
    <t>GIG x POA x CNF</t>
  </si>
  <si>
    <t>Maria Isabel Tostes</t>
  </si>
  <si>
    <t>GIG x POA x SDU</t>
  </si>
  <si>
    <t>Carlas Dias Belmonte</t>
  </si>
  <si>
    <t>Assessor Jurídico</t>
  </si>
  <si>
    <t>18/07/16 a 20/07/16</t>
  </si>
  <si>
    <t>Renato Viana de Souza</t>
  </si>
  <si>
    <t>Analista de Geotecnologia</t>
  </si>
  <si>
    <t>Ministrar Oficina temática para as equipes de fiscalização e técnica</t>
  </si>
  <si>
    <t>13/07/16 a 15/07/16</t>
  </si>
  <si>
    <t>29/07/16 a 30/07/16</t>
  </si>
  <si>
    <t>29/08/16 a 30/08/16</t>
  </si>
  <si>
    <t>Diretor Financeiro</t>
  </si>
  <si>
    <t>Luis Fernando Valverde  Salandia</t>
  </si>
  <si>
    <t>Vice Presidente</t>
  </si>
  <si>
    <t>Curitiba/PR</t>
  </si>
  <si>
    <t>10/08/16 a 13/08/16</t>
  </si>
  <si>
    <t>SDU x  CWB x GIG</t>
  </si>
  <si>
    <t>Augusto César de Farias Alves</t>
  </si>
  <si>
    <t>10/08/16 a 12/08/16</t>
  </si>
  <si>
    <t>SDU x  CWB x SDU</t>
  </si>
  <si>
    <t>Seminário de Direitos Autorais na Arquitetura e Urbanismo sob a ótica do exercício e da ética profissional</t>
  </si>
  <si>
    <t>II Encontro da COA CAU/BR</t>
  </si>
  <si>
    <t>26/08/16 a 27/08/16</t>
  </si>
  <si>
    <t>SDU x  CGH x SDU</t>
  </si>
  <si>
    <t>21º Reunião de Fórum de Presidentes do CAU; 57ª Plenária Ampliada CAU/BR e Reunião sobre as Melhorias e Serviços e na Condução do CAU/BR</t>
  </si>
  <si>
    <t>17/08/16 a 20/08/16</t>
  </si>
  <si>
    <t>Relatório Mensal de Viagens - SETEMBRO/16</t>
  </si>
  <si>
    <t xml:space="preserve">Jorge Ricardo Santos de Lima Costa </t>
  </si>
  <si>
    <t>Seminário Regional da Comissão de Ética e Disciplina - Região Norte 2016</t>
  </si>
  <si>
    <t>Manaus/AM</t>
  </si>
  <si>
    <t>15/09/16 a 17/09/16</t>
  </si>
  <si>
    <t>SDU x MAO  x SDU</t>
  </si>
  <si>
    <t>ArqAmazônia 2016 e 150ª Reunião do Conselho Superior do  IAB</t>
  </si>
  <si>
    <t>14/09/16 a 18/09/16</t>
  </si>
  <si>
    <t>GIG x MAO x GIG</t>
  </si>
  <si>
    <t>Rosemary Compans da Silva</t>
  </si>
  <si>
    <t>III Seminário  Nacional de Política Urbana e Ambiental</t>
  </si>
  <si>
    <t>14/09/16 a 16/09/16</t>
  </si>
  <si>
    <t xml:space="preserve">Lucas Teixeira Franco </t>
  </si>
  <si>
    <t>150ª Reunião do Conselho Superior do IAB</t>
  </si>
  <si>
    <t>SDU x MAO  x GIG</t>
  </si>
  <si>
    <t>Gislaine Vargas aibro</t>
  </si>
  <si>
    <t>Coordenadora da COA/CAU/BR</t>
  </si>
  <si>
    <t>Reunião de Diretoria Extraordinária</t>
  </si>
  <si>
    <t>15/09/16 a 16/09/16</t>
  </si>
  <si>
    <t>POA x SDU x POA</t>
  </si>
  <si>
    <t>Flávio Vilaça</t>
  </si>
  <si>
    <t>II Conferência Estadual dos Arquitetos e Urbanistas do CAU/RJ</t>
  </si>
  <si>
    <t>25/09/16 a 26/09/16</t>
  </si>
  <si>
    <t>CGH X SDU X CGH</t>
  </si>
  <si>
    <t>Nádia Someck</t>
  </si>
  <si>
    <t>Conselheira suplente da UIA</t>
  </si>
  <si>
    <t>27/09/16 a 28/09/16</t>
  </si>
  <si>
    <t>Clovis Ilgenfritz da Silva</t>
  </si>
  <si>
    <t>Palestrante</t>
  </si>
  <si>
    <t>24/09/16 a 26/09/16</t>
  </si>
  <si>
    <t>Eleonora Lisboa Mascia</t>
  </si>
  <si>
    <t>SSA x GIG x SSA</t>
  </si>
  <si>
    <t>Conselheira Federal por MG</t>
  </si>
  <si>
    <t>26/09/16 a 27/09/16</t>
  </si>
  <si>
    <t>CNF x SDU x CNF</t>
  </si>
  <si>
    <t>Rosa Grena Kliass</t>
  </si>
  <si>
    <t>30/09/09/16 a 01/10/16</t>
  </si>
  <si>
    <t>Relatório Mensal de Viagens - OUTUBRO/16</t>
  </si>
  <si>
    <t>Relatório Mensal de Viagens - NOVEMBRO/16</t>
  </si>
  <si>
    <t>Maria Carolina Mamede</t>
  </si>
  <si>
    <t>Gerente Técnica</t>
  </si>
  <si>
    <t>3º Seminário da CEP-CAU/BR</t>
  </si>
  <si>
    <t>Palmas/TO</t>
  </si>
  <si>
    <t>09/11/16 a 11/11/16</t>
  </si>
  <si>
    <t>SDU x PMW x SDU</t>
  </si>
  <si>
    <t>Seminário Nacional - O Futuro da Profissão do Arquiteto e Urbanistas</t>
  </si>
  <si>
    <t>15/11/16 a 19/11/16</t>
  </si>
  <si>
    <t>Marita Boos Alves da Silva</t>
  </si>
  <si>
    <t>Assessora-Chefe de Comunicação</t>
  </si>
  <si>
    <t>II Encontro das Assessorias de Comunicação do CAU</t>
  </si>
  <si>
    <t>10/11/16 a 11/11/16</t>
  </si>
  <si>
    <t>Carolina Vilhena</t>
  </si>
  <si>
    <t>Auditora Interna</t>
  </si>
  <si>
    <t>III Encontro de Contadores e Gestores Financeiros</t>
  </si>
  <si>
    <t>23/11/16 a 24/11/16</t>
  </si>
  <si>
    <t>Aleksandro Amorim</t>
  </si>
  <si>
    <t>24/11/16 a 25/11/16</t>
  </si>
  <si>
    <t>Marina Burges Olmos</t>
  </si>
  <si>
    <t>Chefe de Gabinete</t>
  </si>
  <si>
    <t>Encontro com a Assessoria Jurídica e o Chefe de Gabinete do CAU/BR</t>
  </si>
  <si>
    <t>São Paulo/RJ</t>
  </si>
  <si>
    <t>Relatório Mensal de Viagens - DEZEMBRO/16</t>
  </si>
  <si>
    <t>11ª Reuniçao Extraordinária da CED/BR</t>
  </si>
  <si>
    <t>08/12/16 a 09/12/16</t>
  </si>
  <si>
    <t>Convidado: Arquiteta</t>
  </si>
  <si>
    <t xml:space="preserve">Julgamento do Prêmio GrandJean de Montigny promovido pelo CAU/RJ </t>
  </si>
  <si>
    <t>CNF x SDU</t>
  </si>
  <si>
    <t>Massashi Ruy Ohtake</t>
  </si>
  <si>
    <t>Convidado: Arquiteto</t>
  </si>
  <si>
    <t>Julgamento do Prêmio GrandJean de Montigny promovido pelo CAU/RJ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</si>
</sst>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color theme="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E7E6E6"/>
      <color rgb="FF009999"/>
      <color rgb="FF008080"/>
      <color rgb="FF0099CC"/>
      <color rgb="FF377CE1"/>
      <color rgb="FF488FD0"/>
      <color rgb="FF0066CC"/>
      <color rgb="FF2D70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1323975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1295400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1295400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1295400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1066800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1323975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1257300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1343025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1152525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19051</xdr:rowOff>
    </xdr:from>
    <xdr:to>
      <xdr:col>4</xdr:col>
      <xdr:colOff>1485900</xdr:colOff>
      <xdr:row>5</xdr:row>
      <xdr:rowOff>133351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90551"/>
          <a:ext cx="479107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1295400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1295400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2">
      <a:dk1>
        <a:srgbClr val="1C3942"/>
      </a:dk1>
      <a:lt1>
        <a:srgbClr val="00687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2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D10" sqref="D10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8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35.1" customHeight="1" x14ac:dyDescent="0.25">
      <c r="B6" s="9" t="s">
        <v>10</v>
      </c>
      <c r="C6" s="10" t="s">
        <v>11</v>
      </c>
      <c r="D6" s="10" t="s">
        <v>13</v>
      </c>
      <c r="E6" s="10" t="s">
        <v>15</v>
      </c>
      <c r="F6" s="11" t="s">
        <v>9</v>
      </c>
      <c r="G6" s="10">
        <v>42381</v>
      </c>
      <c r="H6" s="9" t="s">
        <v>16</v>
      </c>
      <c r="I6" s="12">
        <f>926.9+24.64+365+25.83+0.01</f>
        <v>1342.3799999999999</v>
      </c>
    </row>
    <row r="7" spans="2:9" s="1" customFormat="1" ht="35.1" hidden="1" customHeight="1" x14ac:dyDescent="0.25">
      <c r="B7" s="9" t="s">
        <v>29</v>
      </c>
      <c r="C7" s="10" t="s">
        <v>11</v>
      </c>
      <c r="D7" s="10" t="s">
        <v>30</v>
      </c>
      <c r="E7" s="10" t="s">
        <v>31</v>
      </c>
      <c r="F7" s="11" t="s">
        <v>32</v>
      </c>
      <c r="G7" s="10" t="s">
        <v>33</v>
      </c>
      <c r="H7" s="9" t="s">
        <v>34</v>
      </c>
      <c r="I7" s="12">
        <v>590.79999999999995</v>
      </c>
    </row>
    <row r="8" spans="2:9" s="1" customFormat="1" ht="54.75" customHeight="1" x14ac:dyDescent="0.25">
      <c r="B8" s="9" t="s">
        <v>24</v>
      </c>
      <c r="C8" s="10" t="s">
        <v>11</v>
      </c>
      <c r="D8" s="10" t="s">
        <v>25</v>
      </c>
      <c r="E8" s="10" t="s">
        <v>26</v>
      </c>
      <c r="F8" s="11" t="s">
        <v>27</v>
      </c>
      <c r="G8" s="10">
        <v>42391</v>
      </c>
      <c r="H8" s="9" t="s">
        <v>28</v>
      </c>
      <c r="I8" s="12">
        <f>1599.8+49.28+0.01</f>
        <v>1649.09</v>
      </c>
    </row>
    <row r="9" spans="2:9" s="1" customFormat="1" ht="35.1" customHeight="1" x14ac:dyDescent="0.25">
      <c r="B9" s="9" t="s">
        <v>17</v>
      </c>
      <c r="C9" s="9" t="s">
        <v>18</v>
      </c>
      <c r="D9" s="9" t="s">
        <v>19</v>
      </c>
      <c r="E9" s="9" t="s">
        <v>20</v>
      </c>
      <c r="F9" s="11" t="s">
        <v>21</v>
      </c>
      <c r="G9" s="9" t="s">
        <v>22</v>
      </c>
      <c r="H9" s="9" t="s">
        <v>23</v>
      </c>
      <c r="I9" s="12">
        <f>579.65+561.55</f>
        <v>1141.1999999999998</v>
      </c>
    </row>
    <row r="10" spans="2:9" s="1" customFormat="1" ht="35.1" customHeight="1" x14ac:dyDescent="0.25">
      <c r="B10" s="9" t="s">
        <v>35</v>
      </c>
      <c r="C10" s="9" t="s">
        <v>11</v>
      </c>
      <c r="D10" s="9" t="s">
        <v>25</v>
      </c>
      <c r="E10" s="9" t="s">
        <v>31</v>
      </c>
      <c r="F10" s="11" t="s">
        <v>32</v>
      </c>
      <c r="G10" s="10" t="s">
        <v>36</v>
      </c>
      <c r="H10" s="9" t="s">
        <v>34</v>
      </c>
      <c r="I10" s="12">
        <v>706.8</v>
      </c>
    </row>
    <row r="11" spans="2:9" s="1" customFormat="1" ht="35.1" customHeight="1" x14ac:dyDescent="0.25">
      <c r="B11" s="9" t="s">
        <v>14</v>
      </c>
      <c r="C11" s="10" t="s">
        <v>11</v>
      </c>
      <c r="D11" s="9" t="s">
        <v>12</v>
      </c>
      <c r="E11" s="10" t="s">
        <v>15</v>
      </c>
      <c r="F11" s="11" t="s">
        <v>9</v>
      </c>
      <c r="G11" s="10">
        <v>42381</v>
      </c>
      <c r="H11" s="9" t="s">
        <v>16</v>
      </c>
      <c r="I11" s="12">
        <f>926.9+24.64+365+25.83+0.01</f>
        <v>1342.3799999999999</v>
      </c>
    </row>
    <row r="12" spans="2:9" s="1" customFormat="1" x14ac:dyDescent="0.25"/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F9" sqref="F9"/>
    </sheetView>
  </sheetViews>
  <sheetFormatPr defaultRowHeight="15" x14ac:dyDescent="0.25"/>
  <cols>
    <col min="1" max="1" width="2.5703125" customWidth="1"/>
    <col min="2" max="2" width="27.42578125" customWidth="1"/>
    <col min="3" max="3" width="5.28515625" customWidth="1"/>
    <col min="4" max="4" width="20.42578125" customWidth="1"/>
    <col min="5" max="5" width="50.7109375" customWidth="1"/>
    <col min="6" max="6" width="16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177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41.25" customHeight="1" x14ac:dyDescent="0.25">
      <c r="B6" s="9"/>
      <c r="C6" s="10"/>
      <c r="D6" s="10"/>
      <c r="E6" s="10"/>
      <c r="F6" s="11"/>
      <c r="G6" s="10"/>
      <c r="H6" s="9"/>
      <c r="I6" s="12"/>
    </row>
  </sheetData>
  <pageMargins left="0.51181102362204722" right="0.51181102362204722" top="0.39370078740157483" bottom="0.19685039370078741" header="0.31496062992125984" footer="0.31496062992125984"/>
  <pageSetup paperSize="9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A6" sqref="A6:XFD6"/>
    </sheetView>
  </sheetViews>
  <sheetFormatPr defaultRowHeight="15" x14ac:dyDescent="0.25"/>
  <cols>
    <col min="1" max="1" width="2.5703125" customWidth="1"/>
    <col min="2" max="2" width="27.42578125" customWidth="1"/>
    <col min="3" max="3" width="5.28515625" customWidth="1"/>
    <col min="4" max="4" width="20.42578125" customWidth="1"/>
    <col min="5" max="5" width="50.7109375" customWidth="1"/>
    <col min="6" max="6" width="16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178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41.25" customHeight="1" x14ac:dyDescent="0.25">
      <c r="B6" s="9" t="s">
        <v>179</v>
      </c>
      <c r="C6" s="10" t="s">
        <v>11</v>
      </c>
      <c r="D6" s="10" t="s">
        <v>180</v>
      </c>
      <c r="E6" s="10" t="s">
        <v>181</v>
      </c>
      <c r="F6" s="11" t="s">
        <v>182</v>
      </c>
      <c r="G6" s="10" t="s">
        <v>183</v>
      </c>
      <c r="H6" s="9" t="s">
        <v>184</v>
      </c>
      <c r="I6" s="12">
        <f>468.69+627.67</f>
        <v>1096.3599999999999</v>
      </c>
    </row>
    <row r="7" spans="2:9" s="1" customFormat="1" ht="41.25" customHeight="1" x14ac:dyDescent="0.25">
      <c r="B7" s="9" t="s">
        <v>131</v>
      </c>
      <c r="C7" s="10" t="s">
        <v>11</v>
      </c>
      <c r="D7" s="10" t="s">
        <v>25</v>
      </c>
      <c r="E7" s="10" t="s">
        <v>181</v>
      </c>
      <c r="F7" s="11" t="s">
        <v>182</v>
      </c>
      <c r="G7" s="10" t="s">
        <v>183</v>
      </c>
      <c r="H7" s="9" t="s">
        <v>184</v>
      </c>
      <c r="I7" s="12">
        <f>468.69+569.67</f>
        <v>1038.3599999999999</v>
      </c>
    </row>
    <row r="8" spans="2:9" s="1" customFormat="1" ht="41.25" customHeight="1" x14ac:dyDescent="0.25">
      <c r="B8" s="9" t="s">
        <v>59</v>
      </c>
      <c r="C8" s="10" t="s">
        <v>11</v>
      </c>
      <c r="D8" s="10" t="s">
        <v>25</v>
      </c>
      <c r="E8" s="10" t="s">
        <v>185</v>
      </c>
      <c r="F8" s="11" t="s">
        <v>111</v>
      </c>
      <c r="G8" s="10" t="s">
        <v>186</v>
      </c>
      <c r="H8" s="9" t="s">
        <v>115</v>
      </c>
      <c r="I8" s="12">
        <f>730.83+404.59</f>
        <v>1135.42</v>
      </c>
    </row>
    <row r="9" spans="2:9" s="1" customFormat="1" ht="41.25" customHeight="1" x14ac:dyDescent="0.25">
      <c r="B9" s="9" t="s">
        <v>187</v>
      </c>
      <c r="C9" s="10" t="s">
        <v>11</v>
      </c>
      <c r="D9" s="10" t="s">
        <v>188</v>
      </c>
      <c r="E9" s="10" t="s">
        <v>189</v>
      </c>
      <c r="F9" s="11" t="s">
        <v>67</v>
      </c>
      <c r="G9" s="10" t="s">
        <v>190</v>
      </c>
      <c r="H9" s="9" t="s">
        <v>16</v>
      </c>
      <c r="I9" s="12">
        <f>143.59+786.8</f>
        <v>930.39</v>
      </c>
    </row>
    <row r="10" spans="2:9" s="1" customFormat="1" ht="41.25" customHeight="1" x14ac:dyDescent="0.25">
      <c r="B10" s="9" t="s">
        <v>191</v>
      </c>
      <c r="C10" s="10" t="s">
        <v>11</v>
      </c>
      <c r="D10" s="10" t="s">
        <v>192</v>
      </c>
      <c r="E10" s="10" t="s">
        <v>193</v>
      </c>
      <c r="F10" s="11" t="s">
        <v>67</v>
      </c>
      <c r="G10" s="10" t="s">
        <v>194</v>
      </c>
      <c r="H10" s="9" t="s">
        <v>16</v>
      </c>
      <c r="I10" s="12">
        <f>1096.8+1368.59</f>
        <v>2465.39</v>
      </c>
    </row>
    <row r="11" spans="2:9" s="1" customFormat="1" ht="41.25" customHeight="1" x14ac:dyDescent="0.25">
      <c r="B11" s="9" t="s">
        <v>195</v>
      </c>
      <c r="C11" s="10" t="s">
        <v>11</v>
      </c>
      <c r="D11" s="10" t="s">
        <v>58</v>
      </c>
      <c r="E11" s="10" t="s">
        <v>193</v>
      </c>
      <c r="F11" s="11" t="s">
        <v>67</v>
      </c>
      <c r="G11" s="10" t="s">
        <v>196</v>
      </c>
      <c r="H11" s="9" t="s">
        <v>16</v>
      </c>
      <c r="I11" s="12">
        <f>1138.59+1267.6</f>
        <v>2406.1899999999996</v>
      </c>
    </row>
    <row r="12" spans="2:9" s="1" customFormat="1" ht="41.25" customHeight="1" x14ac:dyDescent="0.25">
      <c r="B12" s="9" t="s">
        <v>197</v>
      </c>
      <c r="C12" s="10" t="s">
        <v>11</v>
      </c>
      <c r="D12" s="10" t="s">
        <v>198</v>
      </c>
      <c r="E12" s="10" t="s">
        <v>199</v>
      </c>
      <c r="F12" s="11" t="s">
        <v>67</v>
      </c>
      <c r="G12" s="10">
        <v>42704</v>
      </c>
      <c r="H12" s="9" t="s">
        <v>16</v>
      </c>
      <c r="I12" s="12">
        <f>562.69+1138.7</f>
        <v>1701.39</v>
      </c>
    </row>
  </sheetData>
  <pageMargins left="0.51181102362204722" right="0.51181102362204722" top="0.39370078740157483" bottom="0.19685039370078741" header="0.31496062992125984" footer="0.31496062992125984"/>
  <pageSetup paperSize="9"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A11" sqref="A11:XFD12"/>
    </sheetView>
  </sheetViews>
  <sheetFormatPr defaultRowHeight="15" x14ac:dyDescent="0.25"/>
  <cols>
    <col min="1" max="1" width="2.5703125" customWidth="1"/>
    <col min="2" max="2" width="27.42578125" customWidth="1"/>
    <col min="3" max="3" width="5.28515625" customWidth="1"/>
    <col min="4" max="4" width="20.42578125" customWidth="1"/>
    <col min="5" max="5" width="50.7109375" customWidth="1"/>
    <col min="6" max="6" width="16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201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41.25" customHeight="1" x14ac:dyDescent="0.25">
      <c r="B6" s="9" t="s">
        <v>47</v>
      </c>
      <c r="C6" s="10" t="s">
        <v>11</v>
      </c>
      <c r="D6" s="10" t="s">
        <v>25</v>
      </c>
      <c r="E6" s="10" t="s">
        <v>202</v>
      </c>
      <c r="F6" s="11" t="s">
        <v>67</v>
      </c>
      <c r="G6" s="10" t="s">
        <v>203</v>
      </c>
      <c r="H6" s="9" t="s">
        <v>16</v>
      </c>
      <c r="I6" s="12">
        <f>516.69+807.7</f>
        <v>1324.39</v>
      </c>
    </row>
    <row r="7" spans="2:9" s="1" customFormat="1" ht="41.25" customHeight="1" x14ac:dyDescent="0.25">
      <c r="B7" s="9" t="s">
        <v>88</v>
      </c>
      <c r="C7" s="10" t="s">
        <v>11</v>
      </c>
      <c r="D7" s="10" t="s">
        <v>25</v>
      </c>
      <c r="E7" s="10" t="s">
        <v>202</v>
      </c>
      <c r="F7" s="11" t="s">
        <v>67</v>
      </c>
      <c r="G7" s="10" t="s">
        <v>203</v>
      </c>
      <c r="H7" s="9" t="s">
        <v>16</v>
      </c>
      <c r="I7" s="12">
        <v>1453.48</v>
      </c>
    </row>
    <row r="8" spans="2:9" s="1" customFormat="1" ht="41.25" customHeight="1" x14ac:dyDescent="0.25">
      <c r="B8" s="9" t="s">
        <v>59</v>
      </c>
      <c r="C8" s="10" t="s">
        <v>11</v>
      </c>
      <c r="D8" s="10" t="s">
        <v>25</v>
      </c>
      <c r="E8" s="10" t="s">
        <v>83</v>
      </c>
      <c r="F8" s="11" t="s">
        <v>42</v>
      </c>
      <c r="G8" s="10" t="s">
        <v>203</v>
      </c>
      <c r="H8" s="9" t="s">
        <v>28</v>
      </c>
      <c r="I8" s="12">
        <f>955.37</f>
        <v>955.37</v>
      </c>
    </row>
    <row r="9" spans="2:9" s="1" customFormat="1" ht="41.25" customHeight="1" x14ac:dyDescent="0.25">
      <c r="B9" s="9" t="s">
        <v>73</v>
      </c>
      <c r="C9" s="10" t="s">
        <v>11</v>
      </c>
      <c r="D9" s="10" t="s">
        <v>204</v>
      </c>
      <c r="E9" s="10" t="s">
        <v>205</v>
      </c>
      <c r="F9" s="11" t="s">
        <v>77</v>
      </c>
      <c r="G9" s="10">
        <v>42717</v>
      </c>
      <c r="H9" s="9" t="s">
        <v>206</v>
      </c>
      <c r="I9" s="12">
        <v>279.73</v>
      </c>
    </row>
    <row r="10" spans="2:9" s="1" customFormat="1" ht="41.25" customHeight="1" x14ac:dyDescent="0.25">
      <c r="B10" s="9" t="s">
        <v>207</v>
      </c>
      <c r="C10" s="10" t="s">
        <v>11</v>
      </c>
      <c r="D10" s="10" t="s">
        <v>208</v>
      </c>
      <c r="E10" s="10" t="s">
        <v>209</v>
      </c>
      <c r="F10" s="11" t="s">
        <v>77</v>
      </c>
      <c r="G10" s="10">
        <v>42719</v>
      </c>
      <c r="H10" s="9" t="s">
        <v>82</v>
      </c>
      <c r="I10" s="12">
        <f>832.69+426.69</f>
        <v>1259.3800000000001</v>
      </c>
    </row>
  </sheetData>
  <pageMargins left="0.51181102362204722" right="0.51181102362204722" top="0.39370078740157483" bottom="0.19685039370078741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8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F6" sqref="F6"/>
    </sheetView>
  </sheetViews>
  <sheetFormatPr defaultRowHeight="15" x14ac:dyDescent="0.25"/>
  <cols>
    <col min="1" max="1" width="2.5703125" customWidth="1"/>
    <col min="2" max="2" width="34.71093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37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35.1" customHeight="1" x14ac:dyDescent="0.25">
      <c r="B6" s="9" t="s">
        <v>39</v>
      </c>
      <c r="C6" s="10" t="s">
        <v>11</v>
      </c>
      <c r="D6" s="10" t="s">
        <v>40</v>
      </c>
      <c r="E6" s="10" t="s">
        <v>41</v>
      </c>
      <c r="F6" s="11" t="s">
        <v>42</v>
      </c>
      <c r="G6" s="10" t="s">
        <v>44</v>
      </c>
      <c r="H6" s="9" t="s">
        <v>43</v>
      </c>
      <c r="I6" s="12">
        <v>1059.9000000000001</v>
      </c>
    </row>
    <row r="7" spans="2:9" s="1" customFormat="1" ht="35.1" hidden="1" customHeight="1" x14ac:dyDescent="0.25">
      <c r="B7" s="9"/>
      <c r="C7" s="10"/>
      <c r="D7" s="10"/>
      <c r="E7" s="10"/>
      <c r="F7" s="11"/>
      <c r="G7" s="10"/>
      <c r="H7" s="9"/>
      <c r="I7" s="12"/>
    </row>
    <row r="8" spans="2:9" s="1" customFormat="1" x14ac:dyDescent="0.25"/>
  </sheetData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I6" sqref="I6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38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35.1" customHeight="1" x14ac:dyDescent="0.25">
      <c r="B6" s="9" t="s">
        <v>63</v>
      </c>
      <c r="C6" s="10" t="s">
        <v>11</v>
      </c>
      <c r="D6" s="10" t="s">
        <v>45</v>
      </c>
      <c r="E6" s="10" t="s">
        <v>46</v>
      </c>
      <c r="F6" s="11" t="s">
        <v>9</v>
      </c>
      <c r="G6" s="10">
        <v>42432</v>
      </c>
      <c r="H6" s="9" t="s">
        <v>16</v>
      </c>
      <c r="I6" s="12">
        <f>144.65+600.74</f>
        <v>745.39</v>
      </c>
    </row>
    <row r="7" spans="2:9" s="1" customFormat="1" ht="35.1" customHeight="1" x14ac:dyDescent="0.25">
      <c r="B7" s="9" t="s">
        <v>29</v>
      </c>
      <c r="C7" s="10" t="s">
        <v>11</v>
      </c>
      <c r="D7" s="10" t="s">
        <v>30</v>
      </c>
      <c r="E7" s="10" t="s">
        <v>54</v>
      </c>
      <c r="F7" s="11" t="s">
        <v>27</v>
      </c>
      <c r="G7" s="10">
        <v>42458</v>
      </c>
      <c r="H7" s="9" t="s">
        <v>28</v>
      </c>
      <c r="I7" s="12">
        <v>2054.65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E12" sqref="E12"/>
    </sheetView>
  </sheetViews>
  <sheetFormatPr defaultRowHeight="15" x14ac:dyDescent="0.25"/>
  <cols>
    <col min="1" max="1" width="2.5703125" customWidth="1"/>
    <col min="2" max="2" width="31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53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39.75" customHeight="1" x14ac:dyDescent="0.25">
      <c r="B6" s="9" t="s">
        <v>47</v>
      </c>
      <c r="C6" s="10" t="s">
        <v>11</v>
      </c>
      <c r="D6" s="10" t="s">
        <v>25</v>
      </c>
      <c r="E6" s="10" t="s">
        <v>48</v>
      </c>
      <c r="F6" s="11" t="s">
        <v>49</v>
      </c>
      <c r="G6" s="10" t="s">
        <v>50</v>
      </c>
      <c r="H6" s="9" t="s">
        <v>51</v>
      </c>
      <c r="I6" s="12">
        <f>319.51+27.68+0.01+548.24+21.76+0.01</f>
        <v>917.21</v>
      </c>
    </row>
    <row r="7" spans="2:9" s="1" customFormat="1" ht="39" customHeight="1" x14ac:dyDescent="0.25">
      <c r="B7" s="9" t="s">
        <v>52</v>
      </c>
      <c r="C7" s="10" t="s">
        <v>11</v>
      </c>
      <c r="D7" s="10" t="s">
        <v>25</v>
      </c>
      <c r="E7" s="10" t="s">
        <v>48</v>
      </c>
      <c r="F7" s="11" t="s">
        <v>49</v>
      </c>
      <c r="G7" s="10" t="s">
        <v>50</v>
      </c>
      <c r="H7" s="9" t="s">
        <v>51</v>
      </c>
      <c r="I7" s="12">
        <f>319.51+27.68+0.01+594.9+21.76+0.01</f>
        <v>963.86999999999989</v>
      </c>
    </row>
    <row r="8" spans="2:9" ht="36.75" customHeight="1" x14ac:dyDescent="0.25">
      <c r="B8" s="9" t="s">
        <v>63</v>
      </c>
      <c r="C8" s="10" t="s">
        <v>11</v>
      </c>
      <c r="D8" s="10" t="s">
        <v>45</v>
      </c>
      <c r="E8" s="10" t="s">
        <v>55</v>
      </c>
      <c r="F8" s="11" t="s">
        <v>56</v>
      </c>
      <c r="G8" s="10" t="s">
        <v>50</v>
      </c>
      <c r="H8" s="9" t="s">
        <v>28</v>
      </c>
      <c r="I8" s="12">
        <f>738.69+729.59</f>
        <v>1468.2800000000002</v>
      </c>
    </row>
    <row r="9" spans="2:9" ht="28.5" x14ac:dyDescent="0.25">
      <c r="B9" s="9" t="s">
        <v>57</v>
      </c>
      <c r="C9" s="10" t="s">
        <v>11</v>
      </c>
      <c r="D9" s="10" t="s">
        <v>58</v>
      </c>
      <c r="E9" s="10" t="s">
        <v>55</v>
      </c>
      <c r="F9" s="11" t="s">
        <v>56</v>
      </c>
      <c r="G9" s="10" t="s">
        <v>50</v>
      </c>
      <c r="H9" s="9" t="s">
        <v>28</v>
      </c>
      <c r="I9" s="12">
        <f>816.69+1171.69</f>
        <v>1988.38</v>
      </c>
    </row>
    <row r="10" spans="2:9" ht="42.75" x14ac:dyDescent="0.25">
      <c r="B10" s="9" t="s">
        <v>39</v>
      </c>
      <c r="C10" s="10" t="s">
        <v>11</v>
      </c>
      <c r="D10" s="10" t="s">
        <v>40</v>
      </c>
      <c r="E10" s="10" t="s">
        <v>61</v>
      </c>
      <c r="F10" s="11" t="s">
        <v>9</v>
      </c>
      <c r="G10" s="10" t="s">
        <v>62</v>
      </c>
      <c r="H10" s="9" t="s">
        <v>16</v>
      </c>
      <c r="I10" s="12">
        <f>1827.22</f>
        <v>1827.22</v>
      </c>
    </row>
    <row r="11" spans="2:9" ht="42.75" x14ac:dyDescent="0.25">
      <c r="B11" s="9" t="s">
        <v>59</v>
      </c>
      <c r="C11" s="10" t="s">
        <v>11</v>
      </c>
      <c r="D11" s="10" t="s">
        <v>25</v>
      </c>
      <c r="E11" s="10" t="s">
        <v>60</v>
      </c>
      <c r="F11" s="11" t="s">
        <v>56</v>
      </c>
      <c r="G11" s="10">
        <v>42489</v>
      </c>
      <c r="H11" s="9" t="s">
        <v>28</v>
      </c>
      <c r="I11" s="12">
        <f>340.59+255.69</f>
        <v>596.28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B12" sqref="B12:D12"/>
    </sheetView>
  </sheetViews>
  <sheetFormatPr defaultRowHeight="15" x14ac:dyDescent="0.25"/>
  <cols>
    <col min="1" max="1" width="2.5703125" customWidth="1"/>
    <col min="2" max="2" width="31.85546875" customWidth="1"/>
    <col min="3" max="3" width="5.28515625" customWidth="1"/>
    <col min="4" max="4" width="15.28515625" customWidth="1"/>
    <col min="5" max="5" width="50.7109375" customWidth="1"/>
    <col min="6" max="6" width="16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64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48" customHeight="1" x14ac:dyDescent="0.25">
      <c r="B6" s="9" t="s">
        <v>65</v>
      </c>
      <c r="C6" s="10" t="s">
        <v>11</v>
      </c>
      <c r="D6" s="10" t="s">
        <v>25</v>
      </c>
      <c r="E6" s="10" t="s">
        <v>66</v>
      </c>
      <c r="F6" s="11" t="s">
        <v>67</v>
      </c>
      <c r="G6" s="10" t="s">
        <v>68</v>
      </c>
      <c r="H6" s="9" t="s">
        <v>69</v>
      </c>
      <c r="I6" s="12">
        <f>533.59+536.74</f>
        <v>1070.33</v>
      </c>
    </row>
    <row r="7" spans="2:9" s="1" customFormat="1" ht="48" customHeight="1" x14ac:dyDescent="0.25">
      <c r="B7" s="9" t="s">
        <v>70</v>
      </c>
      <c r="C7" s="10" t="s">
        <v>11</v>
      </c>
      <c r="D7" s="10" t="s">
        <v>25</v>
      </c>
      <c r="E7" s="10" t="s">
        <v>66</v>
      </c>
      <c r="F7" s="11" t="s">
        <v>67</v>
      </c>
      <c r="G7" s="10" t="s">
        <v>68</v>
      </c>
      <c r="H7" s="9" t="s">
        <v>69</v>
      </c>
      <c r="I7" s="12">
        <f>830.22</f>
        <v>830.22</v>
      </c>
    </row>
    <row r="8" spans="2:9" ht="48" customHeight="1" x14ac:dyDescent="0.25">
      <c r="B8" s="9" t="s">
        <v>71</v>
      </c>
      <c r="C8" s="10" t="s">
        <v>11</v>
      </c>
      <c r="D8" s="10" t="s">
        <v>72</v>
      </c>
      <c r="E8" s="10" t="s">
        <v>66</v>
      </c>
      <c r="F8" s="11" t="s">
        <v>67</v>
      </c>
      <c r="G8" s="10" t="s">
        <v>68</v>
      </c>
      <c r="H8" s="9" t="s">
        <v>69</v>
      </c>
      <c r="I8" s="12">
        <f>533.59+454.84</f>
        <v>988.43000000000006</v>
      </c>
    </row>
    <row r="9" spans="2:9" ht="48" customHeight="1" x14ac:dyDescent="0.25">
      <c r="B9" s="9" t="s">
        <v>73</v>
      </c>
      <c r="C9" s="10" t="s">
        <v>74</v>
      </c>
      <c r="D9" s="10" t="s">
        <v>75</v>
      </c>
      <c r="E9" s="10" t="s">
        <v>76</v>
      </c>
      <c r="F9" s="11" t="s">
        <v>77</v>
      </c>
      <c r="G9" s="10">
        <v>42497</v>
      </c>
      <c r="H9" s="9" t="s">
        <v>78</v>
      </c>
      <c r="I9" s="12">
        <f>340.8</f>
        <v>340.8</v>
      </c>
    </row>
    <row r="10" spans="2:9" ht="48" customHeight="1" x14ac:dyDescent="0.25">
      <c r="B10" s="9" t="s">
        <v>79</v>
      </c>
      <c r="C10" s="10" t="s">
        <v>11</v>
      </c>
      <c r="D10" s="10" t="s">
        <v>80</v>
      </c>
      <c r="E10" s="10" t="s">
        <v>76</v>
      </c>
      <c r="F10" s="11" t="s">
        <v>77</v>
      </c>
      <c r="G10" s="10" t="s">
        <v>81</v>
      </c>
      <c r="H10" s="9" t="s">
        <v>82</v>
      </c>
      <c r="I10" s="12">
        <f>619.11</f>
        <v>619.11</v>
      </c>
    </row>
    <row r="11" spans="2:9" ht="48" customHeight="1" x14ac:dyDescent="0.25">
      <c r="B11" s="9" t="s">
        <v>59</v>
      </c>
      <c r="C11" s="10" t="s">
        <v>11</v>
      </c>
      <c r="D11" s="10" t="s">
        <v>25</v>
      </c>
      <c r="E11" s="10" t="s">
        <v>83</v>
      </c>
      <c r="F11" s="11" t="s">
        <v>42</v>
      </c>
      <c r="G11" s="10" t="s">
        <v>84</v>
      </c>
      <c r="H11" s="9" t="s">
        <v>82</v>
      </c>
      <c r="I11" s="12">
        <f>815.72+506.69</f>
        <v>1322.41</v>
      </c>
    </row>
    <row r="12" spans="2:9" s="1" customFormat="1" ht="48" customHeight="1" x14ac:dyDescent="0.25">
      <c r="B12" s="9" t="s">
        <v>29</v>
      </c>
      <c r="C12" s="10" t="s">
        <v>11</v>
      </c>
      <c r="D12" s="10" t="s">
        <v>30</v>
      </c>
      <c r="E12" s="10" t="s">
        <v>85</v>
      </c>
      <c r="F12" s="11" t="s">
        <v>67</v>
      </c>
      <c r="G12" s="10" t="s">
        <v>86</v>
      </c>
      <c r="H12" s="9" t="s">
        <v>69</v>
      </c>
      <c r="I12" s="12">
        <f>1150.59+977.64+130.01</f>
        <v>2258.2399999999998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B11" sqref="B11"/>
    </sheetView>
  </sheetViews>
  <sheetFormatPr defaultRowHeight="15" x14ac:dyDescent="0.25"/>
  <cols>
    <col min="1" max="1" width="2.5703125" customWidth="1"/>
    <col min="2" max="2" width="27.42578125" customWidth="1"/>
    <col min="3" max="3" width="4.140625" customWidth="1"/>
    <col min="4" max="4" width="23.7109375" customWidth="1"/>
    <col min="5" max="5" width="48.5703125" customWidth="1"/>
    <col min="6" max="6" width="16" customWidth="1"/>
    <col min="7" max="7" width="22.7109375" bestFit="1" customWidth="1"/>
    <col min="8" max="8" width="19.28515625" customWidth="1"/>
    <col min="9" max="9" width="15.1406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87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48" customHeight="1" x14ac:dyDescent="0.25">
      <c r="B6" s="9" t="s">
        <v>88</v>
      </c>
      <c r="C6" s="10" t="s">
        <v>11</v>
      </c>
      <c r="D6" s="10" t="s">
        <v>25</v>
      </c>
      <c r="E6" s="10" t="s">
        <v>89</v>
      </c>
      <c r="F6" s="11" t="s">
        <v>90</v>
      </c>
      <c r="G6" s="10" t="s">
        <v>91</v>
      </c>
      <c r="H6" s="9" t="s">
        <v>92</v>
      </c>
      <c r="I6" s="12">
        <f>311.59+326.77</f>
        <v>638.3599999999999</v>
      </c>
    </row>
    <row r="7" spans="2:9" s="1" customFormat="1" ht="48" customHeight="1" x14ac:dyDescent="0.25">
      <c r="B7" s="9" t="s">
        <v>93</v>
      </c>
      <c r="C7" s="10" t="s">
        <v>11</v>
      </c>
      <c r="D7" s="10" t="s">
        <v>25</v>
      </c>
      <c r="E7" s="10" t="s">
        <v>89</v>
      </c>
      <c r="F7" s="11" t="s">
        <v>90</v>
      </c>
      <c r="G7" s="10" t="s">
        <v>91</v>
      </c>
      <c r="H7" s="9" t="s">
        <v>92</v>
      </c>
      <c r="I7" s="12">
        <f>311.59+326.77</f>
        <v>638.3599999999999</v>
      </c>
    </row>
    <row r="8" spans="2:9" s="1" customFormat="1" ht="48" customHeight="1" x14ac:dyDescent="0.25">
      <c r="B8" s="9" t="s">
        <v>94</v>
      </c>
      <c r="C8" s="10" t="s">
        <v>11</v>
      </c>
      <c r="D8" s="10" t="s">
        <v>95</v>
      </c>
      <c r="E8" s="10" t="s">
        <v>96</v>
      </c>
      <c r="F8" s="11" t="s">
        <v>77</v>
      </c>
      <c r="G8" s="10" t="s">
        <v>97</v>
      </c>
      <c r="H8" s="9" t="s">
        <v>98</v>
      </c>
      <c r="I8" s="12">
        <f>559.64+757.59</f>
        <v>1317.23</v>
      </c>
    </row>
    <row r="9" spans="2:9" s="1" customFormat="1" ht="48" customHeight="1" x14ac:dyDescent="0.25">
      <c r="B9" s="9" t="s">
        <v>59</v>
      </c>
      <c r="C9" s="10" t="s">
        <v>11</v>
      </c>
      <c r="D9" s="10" t="s">
        <v>25</v>
      </c>
      <c r="E9" s="10" t="s">
        <v>83</v>
      </c>
      <c r="F9" s="11" t="s">
        <v>42</v>
      </c>
      <c r="G9" s="10" t="s">
        <v>99</v>
      </c>
      <c r="H9" s="9" t="s">
        <v>28</v>
      </c>
      <c r="I9" s="12">
        <v>975.37</v>
      </c>
    </row>
    <row r="10" spans="2:9" s="1" customFormat="1" ht="48" customHeight="1" x14ac:dyDescent="0.25">
      <c r="B10" s="9" t="s">
        <v>101</v>
      </c>
      <c r="C10" s="10" t="s">
        <v>11</v>
      </c>
      <c r="D10" s="10" t="s">
        <v>102</v>
      </c>
      <c r="E10" s="10" t="s">
        <v>104</v>
      </c>
      <c r="F10" s="11" t="s">
        <v>42</v>
      </c>
      <c r="G10" s="10">
        <v>42548</v>
      </c>
      <c r="H10" s="9" t="s">
        <v>28</v>
      </c>
      <c r="I10" s="12">
        <f>846.69+732.69</f>
        <v>1579.38</v>
      </c>
    </row>
    <row r="11" spans="2:9" s="1" customFormat="1" ht="48" customHeight="1" x14ac:dyDescent="0.25">
      <c r="B11" s="9" t="s">
        <v>103</v>
      </c>
      <c r="C11" s="10" t="s">
        <v>11</v>
      </c>
      <c r="D11" s="10" t="s">
        <v>58</v>
      </c>
      <c r="E11" s="10" t="s">
        <v>104</v>
      </c>
      <c r="F11" s="11" t="s">
        <v>42</v>
      </c>
      <c r="G11" s="10" t="s">
        <v>105</v>
      </c>
      <c r="H11" s="9" t="s">
        <v>28</v>
      </c>
      <c r="I11" s="12">
        <f>732.69+495.96</f>
        <v>1228.6500000000001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showGridLines="0" workbookViewId="0">
      <pane xSplit="1" ySplit="7" topLeftCell="B8" activePane="bottomRight" state="frozen"/>
      <selection pane="topRight" activeCell="B1" sqref="B1"/>
      <selection pane="bottomLeft" activeCell="A3" sqref="A3"/>
      <selection pane="bottomRight" activeCell="E15" sqref="E14:E15"/>
    </sheetView>
  </sheetViews>
  <sheetFormatPr defaultRowHeight="15" x14ac:dyDescent="0.25"/>
  <cols>
    <col min="1" max="1" width="2.5703125" customWidth="1"/>
    <col min="2" max="2" width="27.42578125" customWidth="1"/>
    <col min="3" max="3" width="5.28515625" customWidth="1"/>
    <col min="4" max="4" width="19.5703125" customWidth="1"/>
    <col min="5" max="5" width="50.7109375" customWidth="1"/>
    <col min="6" max="6" width="16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6"/>
      <c r="F3" s="6"/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x14ac:dyDescent="0.25">
      <c r="B5" s="5"/>
      <c r="C5" s="6"/>
      <c r="D5" s="6"/>
      <c r="E5" s="13"/>
      <c r="F5" s="14" t="s">
        <v>100</v>
      </c>
      <c r="G5" s="6"/>
      <c r="H5" s="6"/>
      <c r="I5" s="7"/>
    </row>
    <row r="6" spans="2:9" x14ac:dyDescent="0.25">
      <c r="B6" s="5"/>
      <c r="C6" s="6"/>
      <c r="D6" s="6"/>
      <c r="E6" s="6"/>
      <c r="F6" s="6"/>
      <c r="G6" s="6"/>
      <c r="H6" s="6"/>
      <c r="I6" s="7"/>
    </row>
    <row r="7" spans="2:9" ht="35.1" customHeight="1" x14ac:dyDescent="0.25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</row>
    <row r="8" spans="2:9" s="1" customFormat="1" ht="48" customHeight="1" x14ac:dyDescent="0.25">
      <c r="B8" s="9" t="s">
        <v>52</v>
      </c>
      <c r="C8" s="10" t="s">
        <v>11</v>
      </c>
      <c r="D8" s="10" t="s">
        <v>25</v>
      </c>
      <c r="E8" s="10" t="s">
        <v>106</v>
      </c>
      <c r="F8" s="11" t="s">
        <v>67</v>
      </c>
      <c r="G8" s="10">
        <v>42570</v>
      </c>
      <c r="H8" s="9" t="s">
        <v>107</v>
      </c>
      <c r="I8" s="12">
        <v>877.22</v>
      </c>
    </row>
    <row r="9" spans="2:9" s="1" customFormat="1" ht="48" customHeight="1" x14ac:dyDescent="0.25">
      <c r="B9" s="9" t="s">
        <v>116</v>
      </c>
      <c r="C9" s="10" t="s">
        <v>11</v>
      </c>
      <c r="D9" s="10" t="s">
        <v>117</v>
      </c>
      <c r="E9" s="10" t="s">
        <v>106</v>
      </c>
      <c r="F9" s="11" t="s">
        <v>67</v>
      </c>
      <c r="G9" s="10" t="s">
        <v>118</v>
      </c>
      <c r="H9" s="9" t="s">
        <v>107</v>
      </c>
      <c r="I9" s="12">
        <f>878.59+344.74</f>
        <v>1223.33</v>
      </c>
    </row>
    <row r="10" spans="2:9" s="1" customFormat="1" ht="48" customHeight="1" x14ac:dyDescent="0.25">
      <c r="B10" s="9" t="s">
        <v>119</v>
      </c>
      <c r="C10" s="10" t="s">
        <v>11</v>
      </c>
      <c r="D10" s="10" t="s">
        <v>120</v>
      </c>
      <c r="E10" s="10" t="s">
        <v>121</v>
      </c>
      <c r="F10" s="11" t="s">
        <v>77</v>
      </c>
      <c r="G10" s="10" t="s">
        <v>122</v>
      </c>
      <c r="H10" s="9" t="s">
        <v>98</v>
      </c>
      <c r="I10" s="12">
        <v>1895.22</v>
      </c>
    </row>
    <row r="11" spans="2:9" s="1" customFormat="1" ht="49.5" customHeight="1" x14ac:dyDescent="0.25">
      <c r="B11" s="9" t="s">
        <v>59</v>
      </c>
      <c r="C11" s="10" t="s">
        <v>11</v>
      </c>
      <c r="D11" s="10" t="s">
        <v>25</v>
      </c>
      <c r="E11" s="10" t="s">
        <v>83</v>
      </c>
      <c r="F11" s="11" t="s">
        <v>42</v>
      </c>
      <c r="G11" s="10" t="s">
        <v>123</v>
      </c>
      <c r="H11" s="9" t="s">
        <v>28</v>
      </c>
      <c r="I11" s="12">
        <v>609.16999999999996</v>
      </c>
    </row>
    <row r="12" spans="2:9" ht="17.25" customHeight="1" x14ac:dyDescent="0.25"/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showGridLines="0" workbookViewId="0">
      <pane xSplit="1" ySplit="5" topLeftCell="B9" activePane="bottomRight" state="frozen"/>
      <selection pane="topRight" activeCell="B1" sqref="B1"/>
      <selection pane="bottomLeft" activeCell="A3" sqref="A3"/>
      <selection pane="bottomRight" activeCell="A9" sqref="A9:XFD9"/>
    </sheetView>
  </sheetViews>
  <sheetFormatPr defaultRowHeight="15" x14ac:dyDescent="0.25"/>
  <cols>
    <col min="1" max="1" width="2.5703125" customWidth="1"/>
    <col min="2" max="2" width="27.42578125" customWidth="1"/>
    <col min="3" max="3" width="5.28515625" customWidth="1"/>
    <col min="4" max="4" width="20.42578125" customWidth="1"/>
    <col min="5" max="5" width="50.7109375" customWidth="1"/>
    <col min="6" max="6" width="16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108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48" customHeight="1" x14ac:dyDescent="0.25">
      <c r="B6" s="9" t="s">
        <v>109</v>
      </c>
      <c r="C6" s="10" t="s">
        <v>11</v>
      </c>
      <c r="D6" s="10" t="s">
        <v>45</v>
      </c>
      <c r="E6" s="10" t="s">
        <v>110</v>
      </c>
      <c r="F6" s="11" t="s">
        <v>111</v>
      </c>
      <c r="G6" s="10" t="s">
        <v>112</v>
      </c>
      <c r="H6" s="9" t="s">
        <v>113</v>
      </c>
      <c r="I6" s="12">
        <f>279.36+707.59</f>
        <v>986.95</v>
      </c>
    </row>
    <row r="7" spans="2:9" s="1" customFormat="1" ht="48" customHeight="1" x14ac:dyDescent="0.25">
      <c r="B7" s="9" t="s">
        <v>114</v>
      </c>
      <c r="C7" s="10" t="s">
        <v>11</v>
      </c>
      <c r="D7" s="10" t="s">
        <v>125</v>
      </c>
      <c r="E7" s="10" t="s">
        <v>110</v>
      </c>
      <c r="F7" s="11" t="s">
        <v>111</v>
      </c>
      <c r="G7" s="10" t="s">
        <v>112</v>
      </c>
      <c r="H7" s="9" t="s">
        <v>115</v>
      </c>
      <c r="I7" s="12">
        <f>256.36+443.59</f>
        <v>699.95</v>
      </c>
    </row>
    <row r="8" spans="2:9" s="1" customFormat="1" ht="48" customHeight="1" x14ac:dyDescent="0.25">
      <c r="B8" s="9" t="s">
        <v>47</v>
      </c>
      <c r="C8" s="10" t="s">
        <v>11</v>
      </c>
      <c r="D8" s="10" t="s">
        <v>25</v>
      </c>
      <c r="E8" s="10" t="s">
        <v>134</v>
      </c>
      <c r="F8" s="11" t="s">
        <v>128</v>
      </c>
      <c r="G8" s="10" t="s">
        <v>129</v>
      </c>
      <c r="H8" s="9" t="s">
        <v>130</v>
      </c>
      <c r="I8" s="12">
        <f>206.59+184.59</f>
        <v>391.18</v>
      </c>
    </row>
    <row r="9" spans="2:9" s="1" customFormat="1" ht="48" customHeight="1" x14ac:dyDescent="0.25">
      <c r="B9" s="9" t="s">
        <v>131</v>
      </c>
      <c r="C9" s="10" t="s">
        <v>11</v>
      </c>
      <c r="D9" s="10" t="s">
        <v>25</v>
      </c>
      <c r="E9" s="10" t="s">
        <v>134</v>
      </c>
      <c r="F9" s="11" t="s">
        <v>128</v>
      </c>
      <c r="G9" s="10" t="s">
        <v>132</v>
      </c>
      <c r="H9" s="9" t="s">
        <v>133</v>
      </c>
      <c r="I9" s="12">
        <f>206.59+353.59</f>
        <v>560.17999999999995</v>
      </c>
    </row>
    <row r="10" spans="2:9" s="1" customFormat="1" ht="48" customHeight="1" x14ac:dyDescent="0.25">
      <c r="B10" s="9" t="s">
        <v>114</v>
      </c>
      <c r="C10" s="10" t="s">
        <v>11</v>
      </c>
      <c r="D10" s="10" t="s">
        <v>125</v>
      </c>
      <c r="E10" s="10" t="s">
        <v>135</v>
      </c>
      <c r="F10" s="11" t="s">
        <v>67</v>
      </c>
      <c r="G10" s="10" t="s">
        <v>124</v>
      </c>
      <c r="H10" s="9" t="s">
        <v>16</v>
      </c>
      <c r="I10" s="12">
        <f>(451.18+661.4)/2</f>
        <v>556.29</v>
      </c>
    </row>
    <row r="11" spans="2:9" s="1" customFormat="1" ht="48" customHeight="1" x14ac:dyDescent="0.25">
      <c r="B11" s="9" t="s">
        <v>126</v>
      </c>
      <c r="C11" s="10" t="s">
        <v>11</v>
      </c>
      <c r="D11" s="10" t="s">
        <v>127</v>
      </c>
      <c r="E11" s="10" t="s">
        <v>135</v>
      </c>
      <c r="F11" s="11" t="s">
        <v>67</v>
      </c>
      <c r="G11" s="10" t="s">
        <v>124</v>
      </c>
      <c r="H11" s="9" t="s">
        <v>16</v>
      </c>
      <c r="I11" s="12">
        <f>(451.18+661.4)/2</f>
        <v>556.29</v>
      </c>
    </row>
    <row r="12" spans="2:9" s="1" customFormat="1" ht="48" customHeight="1" x14ac:dyDescent="0.25">
      <c r="B12" s="9" t="s">
        <v>29</v>
      </c>
      <c r="C12" s="10" t="s">
        <v>11</v>
      </c>
      <c r="D12" s="10" t="s">
        <v>30</v>
      </c>
      <c r="E12" s="10" t="s">
        <v>134</v>
      </c>
      <c r="F12" s="11" t="s">
        <v>128</v>
      </c>
      <c r="G12" s="10" t="s">
        <v>129</v>
      </c>
      <c r="H12" s="9" t="s">
        <v>130</v>
      </c>
      <c r="I12" s="12">
        <f>465.17</f>
        <v>465.17</v>
      </c>
    </row>
    <row r="13" spans="2:9" s="1" customFormat="1" ht="48" customHeight="1" x14ac:dyDescent="0.25">
      <c r="B13" s="9" t="s">
        <v>59</v>
      </c>
      <c r="C13" s="10" t="s">
        <v>11</v>
      </c>
      <c r="D13" s="10" t="s">
        <v>25</v>
      </c>
      <c r="E13" s="10" t="s">
        <v>83</v>
      </c>
      <c r="F13" s="11" t="s">
        <v>42</v>
      </c>
      <c r="G13" s="10" t="s">
        <v>136</v>
      </c>
      <c r="H13" s="9" t="s">
        <v>137</v>
      </c>
      <c r="I13" s="12">
        <f>691.17</f>
        <v>691.17</v>
      </c>
    </row>
    <row r="14" spans="2:9" s="1" customFormat="1" ht="48" customHeight="1" x14ac:dyDescent="0.25">
      <c r="B14" s="9" t="s">
        <v>29</v>
      </c>
      <c r="C14" s="10" t="s">
        <v>11</v>
      </c>
      <c r="D14" s="10" t="s">
        <v>30</v>
      </c>
      <c r="E14" s="10" t="s">
        <v>138</v>
      </c>
      <c r="F14" s="11" t="s">
        <v>67</v>
      </c>
      <c r="G14" s="10" t="s">
        <v>139</v>
      </c>
      <c r="H14" s="9" t="s">
        <v>16</v>
      </c>
      <c r="I14" s="12">
        <f>1407.59+780.74</f>
        <v>2188.33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workbookViewId="0">
      <pane xSplit="1" ySplit="5" topLeftCell="B12" activePane="bottomRight" state="frozen"/>
      <selection pane="topRight" activeCell="B1" sqref="B1"/>
      <selection pane="bottomLeft" activeCell="A3" sqref="A3"/>
      <selection pane="bottomRight" activeCell="G16" sqref="G16"/>
    </sheetView>
  </sheetViews>
  <sheetFormatPr defaultRowHeight="15" x14ac:dyDescent="0.25"/>
  <cols>
    <col min="1" max="1" width="2.5703125" customWidth="1"/>
    <col min="2" max="2" width="27.42578125" customWidth="1"/>
    <col min="3" max="3" width="5.28515625" customWidth="1"/>
    <col min="4" max="4" width="20.42578125" customWidth="1"/>
    <col min="5" max="5" width="50.7109375" customWidth="1"/>
    <col min="6" max="6" width="16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140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41.25" customHeight="1" x14ac:dyDescent="0.25">
      <c r="B6" s="9" t="s">
        <v>141</v>
      </c>
      <c r="C6" s="10" t="s">
        <v>11</v>
      </c>
      <c r="D6" s="10" t="s">
        <v>25</v>
      </c>
      <c r="E6" s="10" t="s">
        <v>142</v>
      </c>
      <c r="F6" s="11" t="s">
        <v>143</v>
      </c>
      <c r="G6" s="10" t="s">
        <v>144</v>
      </c>
      <c r="H6" s="9" t="s">
        <v>145</v>
      </c>
      <c r="I6" s="12">
        <f>818.9+27.68+0.01+643+27.68+0.01</f>
        <v>1517.28</v>
      </c>
    </row>
    <row r="7" spans="2:9" s="1" customFormat="1" ht="41.25" customHeight="1" x14ac:dyDescent="0.25">
      <c r="B7" s="9" t="s">
        <v>93</v>
      </c>
      <c r="C7" s="10" t="s">
        <v>11</v>
      </c>
      <c r="D7" s="10" t="s">
        <v>25</v>
      </c>
      <c r="E7" s="10" t="s">
        <v>142</v>
      </c>
      <c r="F7" s="11" t="s">
        <v>143</v>
      </c>
      <c r="G7" s="10" t="s">
        <v>144</v>
      </c>
      <c r="H7" s="9" t="s">
        <v>145</v>
      </c>
      <c r="I7" s="12">
        <f>818.9+27.68+0.01+643+27.68+0.01</f>
        <v>1517.28</v>
      </c>
    </row>
    <row r="8" spans="2:9" s="1" customFormat="1" ht="41.25" customHeight="1" x14ac:dyDescent="0.25">
      <c r="B8" s="9" t="s">
        <v>29</v>
      </c>
      <c r="C8" s="10" t="s">
        <v>11</v>
      </c>
      <c r="D8" s="10" t="s">
        <v>30</v>
      </c>
      <c r="E8" s="10" t="s">
        <v>146</v>
      </c>
      <c r="F8" s="11" t="s">
        <v>143</v>
      </c>
      <c r="G8" s="10" t="s">
        <v>147</v>
      </c>
      <c r="H8" s="9" t="s">
        <v>148</v>
      </c>
      <c r="I8" s="12">
        <f>891.73+891.73</f>
        <v>1783.46</v>
      </c>
    </row>
    <row r="9" spans="2:9" s="1" customFormat="1" ht="41.25" customHeight="1" x14ac:dyDescent="0.25">
      <c r="B9" s="9" t="s">
        <v>149</v>
      </c>
      <c r="C9" s="10" t="s">
        <v>11</v>
      </c>
      <c r="D9" s="10" t="s">
        <v>25</v>
      </c>
      <c r="E9" s="10" t="s">
        <v>150</v>
      </c>
      <c r="F9" s="11" t="s">
        <v>143</v>
      </c>
      <c r="G9" s="10" t="s">
        <v>151</v>
      </c>
      <c r="H9" s="9" t="s">
        <v>148</v>
      </c>
      <c r="I9" s="12">
        <v>1560.31</v>
      </c>
    </row>
    <row r="10" spans="2:9" s="1" customFormat="1" ht="41.25" customHeight="1" x14ac:dyDescent="0.25">
      <c r="B10" s="9" t="s">
        <v>152</v>
      </c>
      <c r="C10" s="10" t="s">
        <v>11</v>
      </c>
      <c r="D10" s="10" t="s">
        <v>25</v>
      </c>
      <c r="E10" s="10" t="s">
        <v>153</v>
      </c>
      <c r="F10" s="11" t="s">
        <v>143</v>
      </c>
      <c r="G10" s="10" t="s">
        <v>147</v>
      </c>
      <c r="H10" s="9" t="s">
        <v>154</v>
      </c>
      <c r="I10" s="12">
        <f>846.59+891.59</f>
        <v>1738.18</v>
      </c>
    </row>
    <row r="11" spans="2:9" s="1" customFormat="1" ht="41.25" customHeight="1" x14ac:dyDescent="0.25">
      <c r="B11" s="9" t="s">
        <v>155</v>
      </c>
      <c r="C11" s="10" t="s">
        <v>11</v>
      </c>
      <c r="D11" s="10" t="s">
        <v>156</v>
      </c>
      <c r="E11" s="10" t="s">
        <v>157</v>
      </c>
      <c r="F11" s="11" t="s">
        <v>77</v>
      </c>
      <c r="G11" s="10" t="s">
        <v>158</v>
      </c>
      <c r="H11" s="9" t="s">
        <v>159</v>
      </c>
      <c r="I11" s="12">
        <f>582.73+1097.59</f>
        <v>1680.32</v>
      </c>
    </row>
    <row r="12" spans="2:9" s="1" customFormat="1" ht="41.25" customHeight="1" x14ac:dyDescent="0.25">
      <c r="B12" s="9" t="s">
        <v>160</v>
      </c>
      <c r="C12" s="10" t="s">
        <v>11</v>
      </c>
      <c r="D12" s="10" t="s">
        <v>168</v>
      </c>
      <c r="E12" s="10" t="s">
        <v>161</v>
      </c>
      <c r="F12" s="11" t="s">
        <v>77</v>
      </c>
      <c r="G12" s="10" t="s">
        <v>162</v>
      </c>
      <c r="H12" s="9" t="s">
        <v>163</v>
      </c>
      <c r="I12" s="12">
        <v>640.37</v>
      </c>
    </row>
    <row r="13" spans="2:9" s="1" customFormat="1" ht="41.25" customHeight="1" x14ac:dyDescent="0.25">
      <c r="B13" s="9" t="s">
        <v>164</v>
      </c>
      <c r="C13" s="10" t="s">
        <v>11</v>
      </c>
      <c r="D13" s="10" t="s">
        <v>165</v>
      </c>
      <c r="E13" s="10" t="s">
        <v>161</v>
      </c>
      <c r="F13" s="11" t="s">
        <v>77</v>
      </c>
      <c r="G13" s="10" t="s">
        <v>166</v>
      </c>
      <c r="H13" s="9" t="s">
        <v>163</v>
      </c>
      <c r="I13" s="12">
        <f>808.59+298.59</f>
        <v>1107.18</v>
      </c>
    </row>
    <row r="14" spans="2:9" s="1" customFormat="1" ht="41.25" customHeight="1" x14ac:dyDescent="0.25">
      <c r="B14" s="9" t="s">
        <v>167</v>
      </c>
      <c r="C14" s="10" t="s">
        <v>11</v>
      </c>
      <c r="D14" s="10" t="s">
        <v>168</v>
      </c>
      <c r="E14" s="10" t="s">
        <v>161</v>
      </c>
      <c r="F14" s="11" t="s">
        <v>77</v>
      </c>
      <c r="G14" s="10" t="s">
        <v>169</v>
      </c>
      <c r="H14" s="9" t="s">
        <v>159</v>
      </c>
      <c r="I14" s="12">
        <v>1034.17</v>
      </c>
    </row>
    <row r="15" spans="2:9" s="1" customFormat="1" ht="41.25" customHeight="1" x14ac:dyDescent="0.25">
      <c r="B15" s="9" t="s">
        <v>170</v>
      </c>
      <c r="C15" s="10" t="s">
        <v>11</v>
      </c>
      <c r="D15" s="10" t="s">
        <v>168</v>
      </c>
      <c r="E15" s="10" t="s">
        <v>161</v>
      </c>
      <c r="F15" s="11" t="s">
        <v>77</v>
      </c>
      <c r="G15" s="10" t="s">
        <v>162</v>
      </c>
      <c r="H15" s="9" t="s">
        <v>171</v>
      </c>
      <c r="I15" s="12">
        <v>855.51</v>
      </c>
    </row>
    <row r="16" spans="2:9" s="1" customFormat="1" ht="41.25" customHeight="1" x14ac:dyDescent="0.25">
      <c r="B16" s="9" t="s">
        <v>73</v>
      </c>
      <c r="C16" s="10" t="s">
        <v>11</v>
      </c>
      <c r="D16" s="10" t="s">
        <v>172</v>
      </c>
      <c r="E16" s="10" t="s">
        <v>161</v>
      </c>
      <c r="F16" s="11" t="s">
        <v>77</v>
      </c>
      <c r="G16" s="10" t="s">
        <v>173</v>
      </c>
      <c r="H16" s="9" t="s">
        <v>174</v>
      </c>
      <c r="I16" s="12">
        <v>699.31</v>
      </c>
    </row>
    <row r="17" spans="2:9" s="1" customFormat="1" ht="41.25" customHeight="1" x14ac:dyDescent="0.25">
      <c r="B17" s="9" t="s">
        <v>175</v>
      </c>
      <c r="C17" s="10" t="s">
        <v>11</v>
      </c>
      <c r="D17" s="10" t="s">
        <v>168</v>
      </c>
      <c r="E17" s="10" t="s">
        <v>161</v>
      </c>
      <c r="F17" s="11" t="s">
        <v>77</v>
      </c>
      <c r="G17" s="10">
        <v>42639</v>
      </c>
      <c r="H17" s="9" t="s">
        <v>163</v>
      </c>
      <c r="I17" s="12">
        <v>740.37</v>
      </c>
    </row>
    <row r="18" spans="2:9" s="1" customFormat="1" ht="41.25" customHeight="1" x14ac:dyDescent="0.25">
      <c r="B18" s="9" t="s">
        <v>152</v>
      </c>
      <c r="C18" s="10" t="s">
        <v>11</v>
      </c>
      <c r="D18" s="10" t="s">
        <v>25</v>
      </c>
      <c r="E18" s="10" t="s">
        <v>83</v>
      </c>
      <c r="F18" s="11" t="s">
        <v>200</v>
      </c>
      <c r="G18" s="10" t="s">
        <v>176</v>
      </c>
      <c r="H18" s="9" t="s">
        <v>28</v>
      </c>
      <c r="I18" s="12">
        <f>1375.37</f>
        <v>1375.37</v>
      </c>
    </row>
  </sheetData>
  <pageMargins left="0.51181102362204722" right="0.51181102362204722" top="0.39370078740157483" bottom="0.19685039370078741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JANEIRO_16 </vt:lpstr>
      <vt:lpstr>FEVEREIRO_16</vt:lpstr>
      <vt:lpstr>MARÇO_16</vt:lpstr>
      <vt:lpstr>ABRIL_16</vt:lpstr>
      <vt:lpstr>MAIO_16</vt:lpstr>
      <vt:lpstr>JUNHO_16</vt:lpstr>
      <vt:lpstr>JULHO_16</vt:lpstr>
      <vt:lpstr>AGOSTO_16</vt:lpstr>
      <vt:lpstr>SETEMBRO_16</vt:lpstr>
      <vt:lpstr>OUTUBRO_16</vt:lpstr>
      <vt:lpstr>NOVEMBRO_16</vt:lpstr>
      <vt:lpstr>DEZEMBRO_16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Pinheiro Fernandes</dc:creator>
  <cp:lastModifiedBy>Tatiana de Souza Moura</cp:lastModifiedBy>
  <cp:lastPrinted>2016-12-12T17:29:10Z</cp:lastPrinted>
  <dcterms:created xsi:type="dcterms:W3CDTF">2015-09-22T19:01:20Z</dcterms:created>
  <dcterms:modified xsi:type="dcterms:W3CDTF">2017-01-10T16:24:30Z</dcterms:modified>
</cp:coreProperties>
</file>